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4120" yWindow="-120" windowWidth="24240" windowHeight="13140"/>
  </bookViews>
  <sheets>
    <sheet name="원가" sheetId="8" r:id="rId1"/>
    <sheet name="공종별집계표" sheetId="7" r:id="rId2"/>
    <sheet name="공종별내역서" sheetId="6" r:id="rId3"/>
    <sheet name="일위대가목록" sheetId="5" r:id="rId4"/>
    <sheet name="일위대가" sheetId="4" r:id="rId5"/>
    <sheet name="단가대비표" sheetId="3" r:id="rId6"/>
    <sheet name=" 공사설정 " sheetId="2" r:id="rId7"/>
    <sheet name="Sheet1" sheetId="1" r:id="rId8"/>
  </sheets>
  <definedNames>
    <definedName name="_xlnm.Print_Area" localSheetId="2">공종별내역서!$A$1:$M$171</definedName>
    <definedName name="_xlnm.Print_Area" localSheetId="1">공종별집계표!$A$1:$M$27</definedName>
    <definedName name="_xlnm.Print_Area" localSheetId="5">단가대비표!$A$1:$X$82</definedName>
    <definedName name="_xlnm.Print_Area" localSheetId="0">원가!$A$1:$F$33</definedName>
    <definedName name="_xlnm.Print_Area" localSheetId="4">일위대가!$A$1:$M$119</definedName>
    <definedName name="_xlnm.Print_Area" localSheetId="3">일위대가목록!$A$1:$J$19</definedName>
    <definedName name="_xlnm.Print_Titles" localSheetId="2">공종별내역서!$1:$3</definedName>
    <definedName name="_xlnm.Print_Titles" localSheetId="1">공종별집계표!$1:$4</definedName>
    <definedName name="_xlnm.Print_Titles" localSheetId="5">단가대비표!$1:$4</definedName>
    <definedName name="_xlnm.Print_Titles" localSheetId="4">일위대가!$1:$3</definedName>
    <definedName name="_xlnm.Print_Titles" localSheetId="3">일위대가목록!$1:$3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8" l="1"/>
  <c r="D20" i="8"/>
  <c r="D19" i="8"/>
  <c r="D18" i="8"/>
  <c r="J17" i="8"/>
  <c r="I17" i="8"/>
  <c r="D17" i="8" s="1"/>
  <c r="D16" i="8"/>
  <c r="D14" i="8"/>
  <c r="D15" i="8" s="1"/>
  <c r="D9" i="8"/>
  <c r="D10" i="8" s="1"/>
  <c r="D7" i="8"/>
  <c r="D21" i="8" s="1"/>
  <c r="D13" i="8" l="1"/>
  <c r="D12" i="8"/>
  <c r="D22" i="8" s="1"/>
  <c r="D23" i="8" s="1"/>
  <c r="I154" i="6"/>
  <c r="J154" i="6" s="1"/>
  <c r="G154" i="6"/>
  <c r="E154" i="6"/>
  <c r="I153" i="6"/>
  <c r="G153" i="6"/>
  <c r="H153" i="6" s="1"/>
  <c r="E153" i="6"/>
  <c r="I152" i="6"/>
  <c r="G152" i="6"/>
  <c r="E152" i="6"/>
  <c r="I151" i="6"/>
  <c r="G151" i="6"/>
  <c r="H151" i="6" s="1"/>
  <c r="E151" i="6"/>
  <c r="I150" i="6"/>
  <c r="G150" i="6"/>
  <c r="E150" i="6"/>
  <c r="I149" i="6"/>
  <c r="G149" i="6"/>
  <c r="E149" i="6"/>
  <c r="I148" i="6"/>
  <c r="J148" i="6" s="1"/>
  <c r="G148" i="6"/>
  <c r="H148" i="6" s="1"/>
  <c r="E148" i="6"/>
  <c r="I147" i="6"/>
  <c r="J147" i="6" s="1"/>
  <c r="G147" i="6"/>
  <c r="H147" i="6" s="1"/>
  <c r="E147" i="6"/>
  <c r="F147" i="6" s="1"/>
  <c r="I146" i="6"/>
  <c r="J146" i="6" s="1"/>
  <c r="G146" i="6"/>
  <c r="E146" i="6"/>
  <c r="I145" i="6"/>
  <c r="J145" i="6" s="1"/>
  <c r="L145" i="6" s="1"/>
  <c r="G145" i="6"/>
  <c r="K145" i="6" s="1"/>
  <c r="E145" i="6"/>
  <c r="I144" i="6"/>
  <c r="G144" i="6"/>
  <c r="H144" i="6" s="1"/>
  <c r="E144" i="6"/>
  <c r="I143" i="6"/>
  <c r="G143" i="6"/>
  <c r="E143" i="6"/>
  <c r="I142" i="6"/>
  <c r="G142" i="6"/>
  <c r="K142" i="6" s="1"/>
  <c r="E142" i="6"/>
  <c r="I141" i="6"/>
  <c r="J141" i="6" s="1"/>
  <c r="G141" i="6"/>
  <c r="E141" i="6"/>
  <c r="I140" i="6"/>
  <c r="G140" i="6"/>
  <c r="E140" i="6"/>
  <c r="I139" i="6"/>
  <c r="G139" i="6"/>
  <c r="E139" i="6"/>
  <c r="I138" i="6"/>
  <c r="G138" i="6"/>
  <c r="E138" i="6"/>
  <c r="I137" i="6"/>
  <c r="G137" i="6"/>
  <c r="E137" i="6"/>
  <c r="I136" i="6"/>
  <c r="K136" i="6" s="1"/>
  <c r="G136" i="6"/>
  <c r="E136" i="6"/>
  <c r="I135" i="6"/>
  <c r="G135" i="6"/>
  <c r="H135" i="6" s="1"/>
  <c r="E135" i="6"/>
  <c r="I134" i="6"/>
  <c r="G134" i="6"/>
  <c r="E134" i="6"/>
  <c r="I133" i="6"/>
  <c r="G133" i="6"/>
  <c r="E133" i="6"/>
  <c r="I132" i="6"/>
  <c r="G132" i="6"/>
  <c r="E132" i="6"/>
  <c r="I131" i="6"/>
  <c r="K131" i="6" s="1"/>
  <c r="G131" i="6"/>
  <c r="E131" i="6"/>
  <c r="I130" i="6"/>
  <c r="G130" i="6"/>
  <c r="E130" i="6"/>
  <c r="I129" i="6"/>
  <c r="J129" i="6" s="1"/>
  <c r="G129" i="6"/>
  <c r="H129" i="6" s="1"/>
  <c r="E129" i="6"/>
  <c r="I128" i="6"/>
  <c r="J128" i="6" s="1"/>
  <c r="G128" i="6"/>
  <c r="E128" i="6"/>
  <c r="I127" i="6"/>
  <c r="J127" i="6" s="1"/>
  <c r="G127" i="6"/>
  <c r="E127" i="6"/>
  <c r="I126" i="6"/>
  <c r="G126" i="6"/>
  <c r="E126" i="6"/>
  <c r="I125" i="6"/>
  <c r="G125" i="6"/>
  <c r="E125" i="6"/>
  <c r="I108" i="6"/>
  <c r="G108" i="6"/>
  <c r="E108" i="6"/>
  <c r="I106" i="6"/>
  <c r="J106" i="6" s="1"/>
  <c r="G106" i="6"/>
  <c r="H106" i="6" s="1"/>
  <c r="E107" i="6" s="1"/>
  <c r="F107" i="6" s="1"/>
  <c r="L107" i="6" s="1"/>
  <c r="E106" i="6"/>
  <c r="I105" i="6"/>
  <c r="G105" i="6"/>
  <c r="K105" i="6" s="1"/>
  <c r="E105" i="6"/>
  <c r="I104" i="6"/>
  <c r="G104" i="6"/>
  <c r="E104" i="6"/>
  <c r="I103" i="6"/>
  <c r="G103" i="6"/>
  <c r="E103" i="6"/>
  <c r="I102" i="6"/>
  <c r="G102" i="6"/>
  <c r="H102" i="6" s="1"/>
  <c r="E102" i="6"/>
  <c r="I101" i="6"/>
  <c r="J101" i="6" s="1"/>
  <c r="G101" i="6"/>
  <c r="H101" i="6" s="1"/>
  <c r="E101" i="6"/>
  <c r="F101" i="6" s="1"/>
  <c r="I77" i="6"/>
  <c r="J77" i="6" s="1"/>
  <c r="J99" i="6" s="1"/>
  <c r="I10" i="7" s="1"/>
  <c r="J10" i="7" s="1"/>
  <c r="G77" i="6"/>
  <c r="E77" i="6"/>
  <c r="I63" i="6"/>
  <c r="K63" i="6" s="1"/>
  <c r="G63" i="6"/>
  <c r="E63" i="6"/>
  <c r="I62" i="6"/>
  <c r="J62" i="6" s="1"/>
  <c r="G62" i="6"/>
  <c r="E62" i="6"/>
  <c r="I61" i="6"/>
  <c r="G61" i="6"/>
  <c r="H61" i="6" s="1"/>
  <c r="E61" i="6"/>
  <c r="I60" i="6"/>
  <c r="G60" i="6"/>
  <c r="K60" i="6" s="1"/>
  <c r="E60" i="6"/>
  <c r="I59" i="6"/>
  <c r="G59" i="6"/>
  <c r="E59" i="6"/>
  <c r="I58" i="6"/>
  <c r="K58" i="6" s="1"/>
  <c r="G58" i="6"/>
  <c r="E58" i="6"/>
  <c r="I57" i="6"/>
  <c r="J57" i="6" s="1"/>
  <c r="G57" i="6"/>
  <c r="E57" i="6"/>
  <c r="I56" i="6"/>
  <c r="J56" i="6" s="1"/>
  <c r="G56" i="6"/>
  <c r="E56" i="6"/>
  <c r="F56" i="6" s="1"/>
  <c r="I55" i="6"/>
  <c r="G55" i="6"/>
  <c r="K55" i="6" s="1"/>
  <c r="E55" i="6"/>
  <c r="I53" i="6"/>
  <c r="G53" i="6"/>
  <c r="E53" i="6"/>
  <c r="I42" i="6"/>
  <c r="J42" i="6" s="1"/>
  <c r="G42" i="6"/>
  <c r="E42" i="6"/>
  <c r="I41" i="6"/>
  <c r="J41" i="6" s="1"/>
  <c r="G41" i="6"/>
  <c r="E41" i="6"/>
  <c r="I40" i="6"/>
  <c r="G40" i="6"/>
  <c r="E40" i="6"/>
  <c r="I39" i="6"/>
  <c r="J39" i="6" s="1"/>
  <c r="G39" i="6"/>
  <c r="E39" i="6"/>
  <c r="I38" i="6"/>
  <c r="J38" i="6" s="1"/>
  <c r="G38" i="6"/>
  <c r="K38" i="6" s="1"/>
  <c r="E38" i="6"/>
  <c r="I37" i="6"/>
  <c r="G37" i="6"/>
  <c r="E37" i="6"/>
  <c r="I36" i="6"/>
  <c r="G36" i="6"/>
  <c r="H36" i="6" s="1"/>
  <c r="E36" i="6"/>
  <c r="I35" i="6"/>
  <c r="J35" i="6" s="1"/>
  <c r="G35" i="6"/>
  <c r="K35" i="6" s="1"/>
  <c r="E35" i="6"/>
  <c r="I34" i="6"/>
  <c r="G34" i="6"/>
  <c r="E34" i="6"/>
  <c r="I33" i="6"/>
  <c r="J33" i="6" s="1"/>
  <c r="G33" i="6"/>
  <c r="E33" i="6"/>
  <c r="F33" i="6" s="1"/>
  <c r="I32" i="6"/>
  <c r="J32" i="6" s="1"/>
  <c r="G32" i="6"/>
  <c r="H32" i="6" s="1"/>
  <c r="E32" i="6"/>
  <c r="F32" i="6" s="1"/>
  <c r="I31" i="6"/>
  <c r="G31" i="6"/>
  <c r="E31" i="6"/>
  <c r="I29" i="6"/>
  <c r="G29" i="6"/>
  <c r="E29" i="6"/>
  <c r="I5" i="6"/>
  <c r="J5" i="6" s="1"/>
  <c r="J27" i="6" s="1"/>
  <c r="I7" i="7" s="1"/>
  <c r="J7" i="7" s="1"/>
  <c r="G5" i="6"/>
  <c r="E5" i="6"/>
  <c r="I117" i="4"/>
  <c r="G117" i="4"/>
  <c r="E117" i="4"/>
  <c r="I116" i="4"/>
  <c r="G116" i="4"/>
  <c r="E116" i="4"/>
  <c r="I111" i="4"/>
  <c r="G111" i="4"/>
  <c r="E111" i="4"/>
  <c r="I110" i="4"/>
  <c r="G110" i="4"/>
  <c r="H110" i="4" s="1"/>
  <c r="E110" i="4"/>
  <c r="I105" i="4"/>
  <c r="G105" i="4"/>
  <c r="E105" i="4"/>
  <c r="I104" i="4"/>
  <c r="G104" i="4"/>
  <c r="E104" i="4"/>
  <c r="I99" i="4"/>
  <c r="G99" i="4"/>
  <c r="E99" i="4"/>
  <c r="I98" i="4"/>
  <c r="G98" i="4"/>
  <c r="E98" i="4"/>
  <c r="I93" i="4"/>
  <c r="G93" i="4"/>
  <c r="E93" i="4"/>
  <c r="I92" i="4"/>
  <c r="G92" i="4"/>
  <c r="E92" i="4"/>
  <c r="I87" i="4"/>
  <c r="G87" i="4"/>
  <c r="E87" i="4"/>
  <c r="I86" i="4"/>
  <c r="G86" i="4"/>
  <c r="E86" i="4"/>
  <c r="I85" i="4"/>
  <c r="G85" i="4"/>
  <c r="E85" i="4"/>
  <c r="I84" i="4"/>
  <c r="G84" i="4"/>
  <c r="E84" i="4"/>
  <c r="I83" i="4"/>
  <c r="G83" i="4"/>
  <c r="E83" i="4"/>
  <c r="I79" i="4"/>
  <c r="G79" i="4"/>
  <c r="E79" i="4"/>
  <c r="I78" i="4"/>
  <c r="G78" i="4"/>
  <c r="E78" i="4"/>
  <c r="I77" i="4"/>
  <c r="G77" i="4"/>
  <c r="E77" i="4"/>
  <c r="I73" i="4"/>
  <c r="G73" i="4"/>
  <c r="E73" i="4"/>
  <c r="I72" i="4"/>
  <c r="G72" i="4"/>
  <c r="E72" i="4"/>
  <c r="I71" i="4"/>
  <c r="G71" i="4"/>
  <c r="E71" i="4"/>
  <c r="I66" i="4"/>
  <c r="G66" i="4"/>
  <c r="E66" i="4"/>
  <c r="I65" i="4"/>
  <c r="G65" i="4"/>
  <c r="E65" i="4"/>
  <c r="I64" i="4"/>
  <c r="G64" i="4"/>
  <c r="E64" i="4"/>
  <c r="I59" i="4"/>
  <c r="G59" i="4"/>
  <c r="E59" i="4"/>
  <c r="I58" i="4"/>
  <c r="G58" i="4"/>
  <c r="E58" i="4"/>
  <c r="I57" i="4"/>
  <c r="G57" i="4"/>
  <c r="E57" i="4"/>
  <c r="I56" i="4"/>
  <c r="G56" i="4"/>
  <c r="E56" i="4"/>
  <c r="I54" i="4"/>
  <c r="G54" i="4"/>
  <c r="E54" i="4"/>
  <c r="I49" i="4"/>
  <c r="G49" i="4"/>
  <c r="E49" i="4"/>
  <c r="I48" i="4"/>
  <c r="G48" i="4"/>
  <c r="E48" i="4"/>
  <c r="I47" i="4"/>
  <c r="G47" i="4"/>
  <c r="E47" i="4"/>
  <c r="I45" i="4"/>
  <c r="G45" i="4"/>
  <c r="E45" i="4"/>
  <c r="I40" i="4"/>
  <c r="J40" i="4" s="1"/>
  <c r="J42" i="4" s="1"/>
  <c r="G8" i="5" s="1"/>
  <c r="I31" i="4" s="1"/>
  <c r="J31" i="4" s="1"/>
  <c r="G40" i="4"/>
  <c r="E40" i="4"/>
  <c r="I39" i="4"/>
  <c r="G39" i="4"/>
  <c r="E39" i="4"/>
  <c r="I35" i="4"/>
  <c r="G35" i="4"/>
  <c r="E35" i="4"/>
  <c r="I28" i="4"/>
  <c r="G28" i="4"/>
  <c r="E28" i="4"/>
  <c r="I27" i="4"/>
  <c r="G27" i="4"/>
  <c r="E27" i="4"/>
  <c r="I26" i="4"/>
  <c r="G26" i="4"/>
  <c r="E26" i="4"/>
  <c r="I25" i="4"/>
  <c r="G25" i="4"/>
  <c r="E25" i="4"/>
  <c r="I24" i="4"/>
  <c r="G24" i="4"/>
  <c r="E24" i="4"/>
  <c r="I23" i="4"/>
  <c r="G23" i="4"/>
  <c r="E23" i="4"/>
  <c r="I22" i="4"/>
  <c r="G22" i="4"/>
  <c r="E22" i="4"/>
  <c r="I21" i="4"/>
  <c r="G21" i="4"/>
  <c r="E21" i="4"/>
  <c r="I20" i="4"/>
  <c r="G20" i="4"/>
  <c r="E20" i="4"/>
  <c r="I19" i="4"/>
  <c r="G19" i="4"/>
  <c r="E19" i="4"/>
  <c r="I18" i="4"/>
  <c r="G18" i="4"/>
  <c r="E18" i="4"/>
  <c r="I17" i="4"/>
  <c r="G17" i="4"/>
  <c r="E17" i="4"/>
  <c r="I16" i="4"/>
  <c r="G16" i="4"/>
  <c r="E16" i="4"/>
  <c r="I12" i="4"/>
  <c r="G12" i="4"/>
  <c r="E12" i="4"/>
  <c r="I11" i="4"/>
  <c r="G11" i="4"/>
  <c r="E11" i="4"/>
  <c r="I7" i="4"/>
  <c r="G7" i="4"/>
  <c r="E7" i="4"/>
  <c r="I6" i="4"/>
  <c r="G6" i="4"/>
  <c r="E6" i="4"/>
  <c r="I5" i="4"/>
  <c r="G5" i="4"/>
  <c r="E5" i="4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V46" i="3"/>
  <c r="V45" i="3"/>
  <c r="V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E118" i="4"/>
  <c r="F118" i="4" s="1"/>
  <c r="H118" i="4"/>
  <c r="J118" i="4"/>
  <c r="F117" i="4"/>
  <c r="H117" i="4"/>
  <c r="J117" i="4"/>
  <c r="K117" i="4"/>
  <c r="F116" i="4"/>
  <c r="H116" i="4"/>
  <c r="H119" i="4" s="1"/>
  <c r="F19" i="5" s="1"/>
  <c r="J116" i="4"/>
  <c r="J119" i="4" s="1"/>
  <c r="G19" i="5" s="1"/>
  <c r="K116" i="4"/>
  <c r="H112" i="4"/>
  <c r="J112" i="4"/>
  <c r="F111" i="4"/>
  <c r="H111" i="4"/>
  <c r="J111" i="4"/>
  <c r="K111" i="4"/>
  <c r="F110" i="4"/>
  <c r="J110" i="4"/>
  <c r="J113" i="4" s="1"/>
  <c r="G18" i="5" s="1"/>
  <c r="J107" i="4"/>
  <c r="G17" i="5" s="1"/>
  <c r="H106" i="4"/>
  <c r="J106" i="4"/>
  <c r="F105" i="4"/>
  <c r="H105" i="4"/>
  <c r="J105" i="4"/>
  <c r="K105" i="4"/>
  <c r="F104" i="4"/>
  <c r="H104" i="4"/>
  <c r="L104" i="4" s="1"/>
  <c r="J104" i="4"/>
  <c r="K104" i="4"/>
  <c r="J101" i="4"/>
  <c r="G16" i="5" s="1"/>
  <c r="H100" i="4"/>
  <c r="J100" i="4"/>
  <c r="F99" i="4"/>
  <c r="H99" i="4"/>
  <c r="J99" i="4"/>
  <c r="K99" i="4"/>
  <c r="F98" i="4"/>
  <c r="L98" i="4" s="1"/>
  <c r="H98" i="4"/>
  <c r="E100" i="4" s="1"/>
  <c r="J98" i="4"/>
  <c r="K98" i="4"/>
  <c r="H95" i="4"/>
  <c r="F15" i="5" s="1"/>
  <c r="J95" i="4"/>
  <c r="G15" i="5" s="1"/>
  <c r="H94" i="4"/>
  <c r="J94" i="4"/>
  <c r="F93" i="4"/>
  <c r="H93" i="4"/>
  <c r="E94" i="4" s="1"/>
  <c r="K94" i="4" s="1"/>
  <c r="J93" i="4"/>
  <c r="K93" i="4"/>
  <c r="F92" i="4"/>
  <c r="L92" i="4" s="1"/>
  <c r="H92" i="4"/>
  <c r="J92" i="4"/>
  <c r="K92" i="4"/>
  <c r="H88" i="4"/>
  <c r="J88" i="4"/>
  <c r="F87" i="4"/>
  <c r="H87" i="4"/>
  <c r="J87" i="4"/>
  <c r="K87" i="4"/>
  <c r="F86" i="4"/>
  <c r="H86" i="4"/>
  <c r="E88" i="4" s="1"/>
  <c r="K88" i="4" s="1"/>
  <c r="J86" i="4"/>
  <c r="K86" i="4"/>
  <c r="F85" i="4"/>
  <c r="H85" i="4"/>
  <c r="J85" i="4"/>
  <c r="K85" i="4"/>
  <c r="F84" i="4"/>
  <c r="H84" i="4"/>
  <c r="J84" i="4"/>
  <c r="K84" i="4"/>
  <c r="F83" i="4"/>
  <c r="H83" i="4"/>
  <c r="H89" i="4" s="1"/>
  <c r="F14" i="5" s="1"/>
  <c r="J83" i="4"/>
  <c r="J89" i="4" s="1"/>
  <c r="G14" i="5" s="1"/>
  <c r="K83" i="4"/>
  <c r="F80" i="4"/>
  <c r="E13" i="5" s="1"/>
  <c r="F79" i="4"/>
  <c r="H79" i="4"/>
  <c r="J79" i="4"/>
  <c r="K79" i="4"/>
  <c r="F78" i="4"/>
  <c r="H78" i="4"/>
  <c r="H80" i="4" s="1"/>
  <c r="F13" i="5" s="1"/>
  <c r="J78" i="4"/>
  <c r="K78" i="4"/>
  <c r="F77" i="4"/>
  <c r="H77" i="4"/>
  <c r="J77" i="4"/>
  <c r="J80" i="4" s="1"/>
  <c r="G13" i="5" s="1"/>
  <c r="K77" i="4"/>
  <c r="F74" i="4"/>
  <c r="E12" i="5" s="1"/>
  <c r="H74" i="4"/>
  <c r="F12" i="5" s="1"/>
  <c r="J74" i="4"/>
  <c r="G12" i="5" s="1"/>
  <c r="F73" i="4"/>
  <c r="H73" i="4"/>
  <c r="J73" i="4"/>
  <c r="K73" i="4"/>
  <c r="F72" i="4"/>
  <c r="H72" i="4"/>
  <c r="J72" i="4"/>
  <c r="K72" i="4"/>
  <c r="F71" i="4"/>
  <c r="H71" i="4"/>
  <c r="J71" i="4"/>
  <c r="K71" i="4"/>
  <c r="H68" i="4"/>
  <c r="F11" i="5" s="1"/>
  <c r="J68" i="4"/>
  <c r="G11" i="5" s="1"/>
  <c r="H67" i="4"/>
  <c r="J67" i="4"/>
  <c r="F66" i="4"/>
  <c r="H66" i="4"/>
  <c r="J66" i="4"/>
  <c r="K66" i="4"/>
  <c r="F65" i="4"/>
  <c r="H65" i="4"/>
  <c r="L65" i="4" s="1"/>
  <c r="J65" i="4"/>
  <c r="K65" i="4"/>
  <c r="F64" i="4"/>
  <c r="H64" i="4"/>
  <c r="J64" i="4"/>
  <c r="K64" i="4"/>
  <c r="H60" i="4"/>
  <c r="J60" i="4"/>
  <c r="F59" i="4"/>
  <c r="H59" i="4"/>
  <c r="J59" i="4"/>
  <c r="K59" i="4"/>
  <c r="F58" i="4"/>
  <c r="H58" i="4"/>
  <c r="E60" i="4" s="1"/>
  <c r="K60" i="4" s="1"/>
  <c r="J58" i="4"/>
  <c r="K58" i="4"/>
  <c r="F57" i="4"/>
  <c r="H57" i="4"/>
  <c r="J57" i="4"/>
  <c r="J61" i="4" s="1"/>
  <c r="G10" i="5" s="1"/>
  <c r="K57" i="4"/>
  <c r="F56" i="4"/>
  <c r="H56" i="4"/>
  <c r="L56" i="4" s="1"/>
  <c r="J56" i="4"/>
  <c r="K56" i="4"/>
  <c r="H55" i="4"/>
  <c r="J55" i="4"/>
  <c r="F54" i="4"/>
  <c r="H54" i="4"/>
  <c r="J54" i="4"/>
  <c r="K54" i="4"/>
  <c r="H50" i="4"/>
  <c r="J50" i="4"/>
  <c r="F49" i="4"/>
  <c r="H49" i="4"/>
  <c r="H51" i="4" s="1"/>
  <c r="F9" i="5" s="1"/>
  <c r="J49" i="4"/>
  <c r="K49" i="4"/>
  <c r="F48" i="4"/>
  <c r="H48" i="4"/>
  <c r="E50" i="4" s="1"/>
  <c r="F50" i="4" s="1"/>
  <c r="J48" i="4"/>
  <c r="J51" i="4" s="1"/>
  <c r="G9" i="5" s="1"/>
  <c r="K48" i="4"/>
  <c r="F47" i="4"/>
  <c r="H47" i="4"/>
  <c r="J47" i="4"/>
  <c r="K47" i="4"/>
  <c r="E46" i="4"/>
  <c r="F46" i="4" s="1"/>
  <c r="L46" i="4" s="1"/>
  <c r="H46" i="4"/>
  <c r="J46" i="4"/>
  <c r="F45" i="4"/>
  <c r="L45" i="4" s="1"/>
  <c r="H45" i="4"/>
  <c r="J45" i="4"/>
  <c r="K45" i="4"/>
  <c r="H41" i="4"/>
  <c r="J41" i="4"/>
  <c r="F40" i="4"/>
  <c r="H40" i="4"/>
  <c r="F39" i="4"/>
  <c r="H39" i="4"/>
  <c r="E41" i="4" s="1"/>
  <c r="J39" i="4"/>
  <c r="K39" i="4"/>
  <c r="F36" i="4"/>
  <c r="H36" i="4"/>
  <c r="F7" i="5" s="1"/>
  <c r="G30" i="4" s="1"/>
  <c r="H30" i="4" s="1"/>
  <c r="F35" i="4"/>
  <c r="H35" i="4"/>
  <c r="J35" i="4"/>
  <c r="J36" i="4" s="1"/>
  <c r="G7" i="5" s="1"/>
  <c r="I30" i="4" s="1"/>
  <c r="J30" i="4" s="1"/>
  <c r="K35" i="4"/>
  <c r="H29" i="4"/>
  <c r="J29" i="4"/>
  <c r="F28" i="4"/>
  <c r="H28" i="4"/>
  <c r="J28" i="4"/>
  <c r="K28" i="4"/>
  <c r="F27" i="4"/>
  <c r="H27" i="4"/>
  <c r="J27" i="4"/>
  <c r="K27" i="4"/>
  <c r="F26" i="4"/>
  <c r="H26" i="4"/>
  <c r="J26" i="4"/>
  <c r="K26" i="4"/>
  <c r="F25" i="4"/>
  <c r="H25" i="4"/>
  <c r="J25" i="4"/>
  <c r="K25" i="4"/>
  <c r="F24" i="4"/>
  <c r="H24" i="4"/>
  <c r="J24" i="4"/>
  <c r="K24" i="4"/>
  <c r="F23" i="4"/>
  <c r="H23" i="4"/>
  <c r="J23" i="4"/>
  <c r="K23" i="4"/>
  <c r="F22" i="4"/>
  <c r="H22" i="4"/>
  <c r="J22" i="4"/>
  <c r="F21" i="4"/>
  <c r="H21" i="4"/>
  <c r="L21" i="4" s="1"/>
  <c r="J21" i="4"/>
  <c r="K21" i="4"/>
  <c r="F20" i="4"/>
  <c r="H20" i="4"/>
  <c r="J20" i="4"/>
  <c r="K20" i="4"/>
  <c r="F19" i="4"/>
  <c r="H19" i="4"/>
  <c r="J19" i="4"/>
  <c r="F18" i="4"/>
  <c r="H18" i="4"/>
  <c r="J18" i="4"/>
  <c r="K18" i="4"/>
  <c r="F17" i="4"/>
  <c r="H17" i="4"/>
  <c r="J17" i="4"/>
  <c r="K17" i="4"/>
  <c r="F16" i="4"/>
  <c r="H16" i="4"/>
  <c r="J16" i="4"/>
  <c r="K16" i="4"/>
  <c r="F13" i="4"/>
  <c r="H13" i="4"/>
  <c r="F5" i="5" s="1"/>
  <c r="J13" i="4"/>
  <c r="G5" i="5" s="1"/>
  <c r="F12" i="4"/>
  <c r="H12" i="4"/>
  <c r="J12" i="4"/>
  <c r="K12" i="4"/>
  <c r="F11" i="4"/>
  <c r="H11" i="4"/>
  <c r="J11" i="4"/>
  <c r="K11" i="4"/>
  <c r="F8" i="4"/>
  <c r="H8" i="4"/>
  <c r="F4" i="5" s="1"/>
  <c r="J8" i="4"/>
  <c r="G4" i="5" s="1"/>
  <c r="F7" i="4"/>
  <c r="H7" i="4"/>
  <c r="J7" i="4"/>
  <c r="K7" i="4"/>
  <c r="F6" i="4"/>
  <c r="H6" i="4"/>
  <c r="J6" i="4"/>
  <c r="K6" i="4"/>
  <c r="F5" i="4"/>
  <c r="H5" i="4"/>
  <c r="J5" i="4"/>
  <c r="K5" i="4"/>
  <c r="F154" i="6"/>
  <c r="H154" i="6"/>
  <c r="F153" i="6"/>
  <c r="J153" i="6"/>
  <c r="F152" i="6"/>
  <c r="H152" i="6"/>
  <c r="J152" i="6"/>
  <c r="K152" i="6"/>
  <c r="F151" i="6"/>
  <c r="J151" i="6"/>
  <c r="K151" i="6"/>
  <c r="F150" i="6"/>
  <c r="H150" i="6"/>
  <c r="J150" i="6"/>
  <c r="K150" i="6"/>
  <c r="F149" i="6"/>
  <c r="H149" i="6"/>
  <c r="J149" i="6"/>
  <c r="K149" i="6"/>
  <c r="F148" i="6"/>
  <c r="K148" i="6"/>
  <c r="K147" i="6"/>
  <c r="F146" i="6"/>
  <c r="H146" i="6"/>
  <c r="F145" i="6"/>
  <c r="H145" i="6"/>
  <c r="F144" i="6"/>
  <c r="J144" i="6"/>
  <c r="K144" i="6"/>
  <c r="F143" i="6"/>
  <c r="H143" i="6"/>
  <c r="J143" i="6"/>
  <c r="K143" i="6"/>
  <c r="F142" i="6"/>
  <c r="H142" i="6"/>
  <c r="J142" i="6"/>
  <c r="F141" i="6"/>
  <c r="H141" i="6"/>
  <c r="K141" i="6"/>
  <c r="F140" i="6"/>
  <c r="H140" i="6"/>
  <c r="J140" i="6"/>
  <c r="K140" i="6"/>
  <c r="F139" i="6"/>
  <c r="H139" i="6"/>
  <c r="J139" i="6"/>
  <c r="K139" i="6"/>
  <c r="F138" i="6"/>
  <c r="H138" i="6"/>
  <c r="J138" i="6"/>
  <c r="K138" i="6"/>
  <c r="F137" i="6"/>
  <c r="H137" i="6"/>
  <c r="J137" i="6"/>
  <c r="F136" i="6"/>
  <c r="H136" i="6"/>
  <c r="J136" i="6"/>
  <c r="F135" i="6"/>
  <c r="J135" i="6"/>
  <c r="F134" i="6"/>
  <c r="H134" i="6"/>
  <c r="J134" i="6"/>
  <c r="K134" i="6"/>
  <c r="F133" i="6"/>
  <c r="H133" i="6"/>
  <c r="J133" i="6"/>
  <c r="K133" i="6"/>
  <c r="F132" i="6"/>
  <c r="H132" i="6"/>
  <c r="J132" i="6"/>
  <c r="K132" i="6"/>
  <c r="F131" i="6"/>
  <c r="H131" i="6"/>
  <c r="J131" i="6"/>
  <c r="F130" i="6"/>
  <c r="H130" i="6"/>
  <c r="J130" i="6"/>
  <c r="K130" i="6"/>
  <c r="F129" i="6"/>
  <c r="K129" i="6"/>
  <c r="F128" i="6"/>
  <c r="H128" i="6"/>
  <c r="F127" i="6"/>
  <c r="H127" i="6"/>
  <c r="K127" i="6"/>
  <c r="F126" i="6"/>
  <c r="J126" i="6"/>
  <c r="F125" i="6"/>
  <c r="H125" i="6"/>
  <c r="J125" i="6"/>
  <c r="K125" i="6"/>
  <c r="F108" i="6"/>
  <c r="H108" i="6"/>
  <c r="J108" i="6"/>
  <c r="K108" i="6"/>
  <c r="H107" i="6"/>
  <c r="J107" i="6"/>
  <c r="F106" i="6"/>
  <c r="K106" i="6"/>
  <c r="F105" i="6"/>
  <c r="H105" i="6"/>
  <c r="J105" i="6"/>
  <c r="F104" i="6"/>
  <c r="H104" i="6"/>
  <c r="J104" i="6"/>
  <c r="K104" i="6"/>
  <c r="F103" i="6"/>
  <c r="H103" i="6"/>
  <c r="J103" i="6"/>
  <c r="K103" i="6"/>
  <c r="F102" i="6"/>
  <c r="J102" i="6"/>
  <c r="K102" i="6"/>
  <c r="F77" i="6"/>
  <c r="H77" i="6"/>
  <c r="H99" i="6" s="1"/>
  <c r="G10" i="7" s="1"/>
  <c r="H10" i="7" s="1"/>
  <c r="H64" i="6"/>
  <c r="J64" i="6"/>
  <c r="F63" i="6"/>
  <c r="H63" i="6"/>
  <c r="J63" i="6"/>
  <c r="F62" i="6"/>
  <c r="H62" i="6"/>
  <c r="E64" i="6" s="1"/>
  <c r="F64" i="6" s="1"/>
  <c r="L64" i="6" s="1"/>
  <c r="K62" i="6"/>
  <c r="F61" i="6"/>
  <c r="J61" i="6"/>
  <c r="K61" i="6"/>
  <c r="F60" i="6"/>
  <c r="H60" i="6"/>
  <c r="J60" i="6"/>
  <c r="F59" i="6"/>
  <c r="H59" i="6"/>
  <c r="J59" i="6"/>
  <c r="K59" i="6"/>
  <c r="F58" i="6"/>
  <c r="H58" i="6"/>
  <c r="J58" i="6"/>
  <c r="F57" i="6"/>
  <c r="H57" i="6"/>
  <c r="H56" i="6"/>
  <c r="F55" i="6"/>
  <c r="H55" i="6"/>
  <c r="J55" i="6"/>
  <c r="E54" i="6"/>
  <c r="F54" i="6" s="1"/>
  <c r="L54" i="6" s="1"/>
  <c r="H54" i="6"/>
  <c r="J54" i="6"/>
  <c r="F53" i="6"/>
  <c r="H53" i="6"/>
  <c r="J53" i="6"/>
  <c r="K53" i="6"/>
  <c r="H43" i="6"/>
  <c r="J43" i="6"/>
  <c r="F42" i="6"/>
  <c r="H42" i="6"/>
  <c r="F41" i="6"/>
  <c r="H41" i="6"/>
  <c r="K41" i="6"/>
  <c r="F40" i="6"/>
  <c r="H40" i="6"/>
  <c r="J40" i="6"/>
  <c r="K40" i="6"/>
  <c r="F39" i="6"/>
  <c r="H39" i="6"/>
  <c r="F38" i="6"/>
  <c r="H38" i="6"/>
  <c r="F37" i="6"/>
  <c r="H37" i="6"/>
  <c r="J37" i="6"/>
  <c r="K37" i="6"/>
  <c r="F36" i="6"/>
  <c r="J36" i="6"/>
  <c r="K36" i="6"/>
  <c r="F35" i="6"/>
  <c r="H35" i="6"/>
  <c r="F34" i="6"/>
  <c r="H34" i="6"/>
  <c r="J34" i="6"/>
  <c r="K34" i="6"/>
  <c r="H33" i="6"/>
  <c r="K32" i="6"/>
  <c r="F31" i="6"/>
  <c r="H31" i="6"/>
  <c r="L31" i="6" s="1"/>
  <c r="J31" i="6"/>
  <c r="K31" i="6"/>
  <c r="E30" i="6"/>
  <c r="F30" i="6" s="1"/>
  <c r="L30" i="6" s="1"/>
  <c r="H30" i="6"/>
  <c r="J30" i="6"/>
  <c r="F29" i="6"/>
  <c r="H29" i="6"/>
  <c r="J29" i="6"/>
  <c r="K29" i="6"/>
  <c r="F5" i="6"/>
  <c r="H5" i="6"/>
  <c r="H27" i="6" s="1"/>
  <c r="G7" i="7" s="1"/>
  <c r="H7" i="7" s="1"/>
  <c r="D26" i="8" l="1"/>
  <c r="D24" i="8"/>
  <c r="D25" i="8" s="1"/>
  <c r="K154" i="6"/>
  <c r="L154" i="6"/>
  <c r="K153" i="6"/>
  <c r="L153" i="6"/>
  <c r="L152" i="6"/>
  <c r="L151" i="6"/>
  <c r="L150" i="6"/>
  <c r="L149" i="6"/>
  <c r="L148" i="6"/>
  <c r="L147" i="6"/>
  <c r="K146" i="6"/>
  <c r="L146" i="6"/>
  <c r="L144" i="6"/>
  <c r="L143" i="6"/>
  <c r="L142" i="6"/>
  <c r="L141" i="6"/>
  <c r="L140" i="6"/>
  <c r="L139" i="6"/>
  <c r="L138" i="6"/>
  <c r="K137" i="6"/>
  <c r="L137" i="6"/>
  <c r="L136" i="6"/>
  <c r="K135" i="6"/>
  <c r="L135" i="6"/>
  <c r="L134" i="6"/>
  <c r="L133" i="6"/>
  <c r="L132" i="6"/>
  <c r="L131" i="6"/>
  <c r="L130" i="6"/>
  <c r="L129" i="6"/>
  <c r="K128" i="6"/>
  <c r="L128" i="6"/>
  <c r="J171" i="6"/>
  <c r="I13" i="7" s="1"/>
  <c r="J13" i="7" s="1"/>
  <c r="I12" i="7" s="1"/>
  <c r="J12" i="7" s="1"/>
  <c r="L127" i="6"/>
  <c r="K126" i="6"/>
  <c r="H126" i="6"/>
  <c r="L126" i="6" s="1"/>
  <c r="F171" i="6"/>
  <c r="E13" i="7" s="1"/>
  <c r="F13" i="7" s="1"/>
  <c r="E12" i="7" s="1"/>
  <c r="F12" i="7" s="1"/>
  <c r="L125" i="6"/>
  <c r="L108" i="6"/>
  <c r="L106" i="6"/>
  <c r="L105" i="6"/>
  <c r="L104" i="6"/>
  <c r="L103" i="6"/>
  <c r="J123" i="6"/>
  <c r="I11" i="7" s="1"/>
  <c r="J11" i="7" s="1"/>
  <c r="H123" i="6"/>
  <c r="G11" i="7" s="1"/>
  <c r="H11" i="7" s="1"/>
  <c r="L102" i="6"/>
  <c r="K101" i="6"/>
  <c r="L101" i="6"/>
  <c r="F123" i="6"/>
  <c r="E11" i="7" s="1"/>
  <c r="F11" i="7" s="1"/>
  <c r="K77" i="6"/>
  <c r="L77" i="6"/>
  <c r="L99" i="6" s="1"/>
  <c r="F99" i="6"/>
  <c r="E10" i="7" s="1"/>
  <c r="L63" i="6"/>
  <c r="L62" i="6"/>
  <c r="L61" i="6"/>
  <c r="L60" i="6"/>
  <c r="L59" i="6"/>
  <c r="L58" i="6"/>
  <c r="L57" i="6"/>
  <c r="K57" i="6"/>
  <c r="H75" i="6"/>
  <c r="G9" i="7" s="1"/>
  <c r="H9" i="7" s="1"/>
  <c r="K56" i="6"/>
  <c r="L56" i="6"/>
  <c r="J75" i="6"/>
  <c r="I9" i="7" s="1"/>
  <c r="J9" i="7" s="1"/>
  <c r="F75" i="6"/>
  <c r="E9" i="7" s="1"/>
  <c r="F9" i="7" s="1"/>
  <c r="L55" i="6"/>
  <c r="L53" i="6"/>
  <c r="K42" i="6"/>
  <c r="L42" i="6"/>
  <c r="L41" i="6"/>
  <c r="E43" i="6"/>
  <c r="F43" i="6" s="1"/>
  <c r="L43" i="6" s="1"/>
  <c r="L40" i="6"/>
  <c r="K39" i="6"/>
  <c r="L39" i="6"/>
  <c r="L38" i="6"/>
  <c r="L37" i="6"/>
  <c r="L36" i="6"/>
  <c r="L35" i="6"/>
  <c r="L34" i="6"/>
  <c r="K33" i="6"/>
  <c r="L33" i="6"/>
  <c r="J51" i="6"/>
  <c r="I8" i="7" s="1"/>
  <c r="J8" i="7" s="1"/>
  <c r="L32" i="6"/>
  <c r="H51" i="6"/>
  <c r="G8" i="7" s="1"/>
  <c r="H8" i="7" s="1"/>
  <c r="L29" i="6"/>
  <c r="K5" i="6"/>
  <c r="L5" i="6"/>
  <c r="L27" i="6" s="1"/>
  <c r="F27" i="6"/>
  <c r="E7" i="7" s="1"/>
  <c r="L117" i="4"/>
  <c r="L116" i="4"/>
  <c r="L118" i="4"/>
  <c r="F119" i="4"/>
  <c r="L119" i="4" s="1"/>
  <c r="K118" i="4"/>
  <c r="L111" i="4"/>
  <c r="H113" i="4"/>
  <c r="F18" i="5" s="1"/>
  <c r="E112" i="4"/>
  <c r="L110" i="4"/>
  <c r="K110" i="4"/>
  <c r="L105" i="4"/>
  <c r="H107" i="4"/>
  <c r="F17" i="5" s="1"/>
  <c r="E106" i="4"/>
  <c r="L99" i="4"/>
  <c r="K100" i="4"/>
  <c r="F100" i="4"/>
  <c r="H101" i="4"/>
  <c r="F16" i="5" s="1"/>
  <c r="L93" i="4"/>
  <c r="F94" i="4"/>
  <c r="F95" i="4" s="1"/>
  <c r="L95" i="4" s="1"/>
  <c r="L87" i="4"/>
  <c r="L86" i="4"/>
  <c r="L85" i="4"/>
  <c r="L84" i="4"/>
  <c r="L83" i="4"/>
  <c r="F88" i="4"/>
  <c r="F89" i="4" s="1"/>
  <c r="E14" i="5" s="1"/>
  <c r="H14" i="5" s="1"/>
  <c r="L79" i="4"/>
  <c r="L78" i="4"/>
  <c r="L77" i="4"/>
  <c r="L73" i="4"/>
  <c r="L72" i="4"/>
  <c r="L71" i="4"/>
  <c r="L66" i="4"/>
  <c r="E67" i="4"/>
  <c r="K67" i="4" s="1"/>
  <c r="L64" i="4"/>
  <c r="L59" i="4"/>
  <c r="L58" i="4"/>
  <c r="L57" i="4"/>
  <c r="H61" i="4"/>
  <c r="F10" i="5" s="1"/>
  <c r="L54" i="4"/>
  <c r="F60" i="4"/>
  <c r="L60" i="4" s="1"/>
  <c r="E55" i="4"/>
  <c r="K55" i="4" s="1"/>
  <c r="L49" i="4"/>
  <c r="L48" i="4"/>
  <c r="L47" i="4"/>
  <c r="K50" i="4"/>
  <c r="L50" i="4"/>
  <c r="F51" i="4"/>
  <c r="K40" i="4"/>
  <c r="L40" i="4"/>
  <c r="K41" i="4"/>
  <c r="F41" i="4"/>
  <c r="H42" i="4"/>
  <c r="F8" i="5" s="1"/>
  <c r="G31" i="4" s="1"/>
  <c r="H31" i="4" s="1"/>
  <c r="H32" i="4" s="1"/>
  <c r="F6" i="5" s="1"/>
  <c r="L39" i="4"/>
  <c r="J32" i="4"/>
  <c r="G6" i="5" s="1"/>
  <c r="L36" i="4"/>
  <c r="L35" i="4"/>
  <c r="E7" i="5"/>
  <c r="E30" i="4" s="1"/>
  <c r="L28" i="4"/>
  <c r="L27" i="4"/>
  <c r="L26" i="4"/>
  <c r="L25" i="4"/>
  <c r="L24" i="4"/>
  <c r="L23" i="4"/>
  <c r="K22" i="4"/>
  <c r="L22" i="4"/>
  <c r="L20" i="4"/>
  <c r="K19" i="4"/>
  <c r="L19" i="4"/>
  <c r="L18" i="4"/>
  <c r="L17" i="4"/>
  <c r="L16" i="4"/>
  <c r="E29" i="4"/>
  <c r="K29" i="4" s="1"/>
  <c r="L12" i="4"/>
  <c r="L11" i="4"/>
  <c r="L13" i="4"/>
  <c r="E5" i="5"/>
  <c r="L7" i="4"/>
  <c r="L6" i="4"/>
  <c r="L8" i="4"/>
  <c r="L5" i="4"/>
  <c r="H13" i="5"/>
  <c r="L80" i="4"/>
  <c r="L74" i="4"/>
  <c r="H12" i="5"/>
  <c r="K46" i="4"/>
  <c r="H7" i="5"/>
  <c r="H5" i="5"/>
  <c r="E4" i="5"/>
  <c r="H4" i="5" s="1"/>
  <c r="K107" i="6"/>
  <c r="K64" i="6"/>
  <c r="K54" i="6"/>
  <c r="K30" i="6"/>
  <c r="D28" i="8" l="1"/>
  <c r="D29" i="8" s="1"/>
  <c r="D33" i="8" s="1"/>
  <c r="L171" i="6"/>
  <c r="H171" i="6"/>
  <c r="G13" i="7" s="1"/>
  <c r="L123" i="6"/>
  <c r="L11" i="7"/>
  <c r="K11" i="7"/>
  <c r="K10" i="7"/>
  <c r="F10" i="7"/>
  <c r="L10" i="7" s="1"/>
  <c r="L9" i="7"/>
  <c r="K9" i="7"/>
  <c r="G6" i="7"/>
  <c r="H6" i="7" s="1"/>
  <c r="L75" i="6"/>
  <c r="K43" i="6"/>
  <c r="F51" i="6"/>
  <c r="E8" i="7" s="1"/>
  <c r="F8" i="7" s="1"/>
  <c r="L8" i="7" s="1"/>
  <c r="L51" i="6"/>
  <c r="K7" i="7"/>
  <c r="F7" i="7"/>
  <c r="E19" i="5"/>
  <c r="H19" i="5" s="1"/>
  <c r="F112" i="4"/>
  <c r="K112" i="4"/>
  <c r="K106" i="4"/>
  <c r="F106" i="4"/>
  <c r="L100" i="4"/>
  <c r="F101" i="4"/>
  <c r="E15" i="5"/>
  <c r="H15" i="5" s="1"/>
  <c r="L94" i="4"/>
  <c r="L89" i="4"/>
  <c r="L88" i="4"/>
  <c r="F67" i="4"/>
  <c r="L67" i="4" s="1"/>
  <c r="F68" i="4"/>
  <c r="F55" i="4"/>
  <c r="L51" i="4"/>
  <c r="E9" i="5"/>
  <c r="H9" i="5" s="1"/>
  <c r="L41" i="4"/>
  <c r="F42" i="4"/>
  <c r="K30" i="4"/>
  <c r="F30" i="4"/>
  <c r="L30" i="4" s="1"/>
  <c r="F29" i="4"/>
  <c r="I6" i="7"/>
  <c r="J6" i="7" s="1"/>
  <c r="I5" i="7" s="1"/>
  <c r="J5" i="7" s="1"/>
  <c r="J27" i="7" s="1"/>
  <c r="H13" i="7" l="1"/>
  <c r="K13" i="7"/>
  <c r="K8" i="7"/>
  <c r="L7" i="7"/>
  <c r="E6" i="7"/>
  <c r="L112" i="4"/>
  <c r="F113" i="4"/>
  <c r="F107" i="4"/>
  <c r="L106" i="4"/>
  <c r="L101" i="4"/>
  <c r="E16" i="5"/>
  <c r="H16" i="5" s="1"/>
  <c r="L68" i="4"/>
  <c r="E11" i="5"/>
  <c r="H11" i="5" s="1"/>
  <c r="L55" i="4"/>
  <c r="F61" i="4"/>
  <c r="L42" i="4"/>
  <c r="E8" i="5"/>
  <c r="L29" i="4"/>
  <c r="G12" i="7" l="1"/>
  <c r="L13" i="7"/>
  <c r="F6" i="7"/>
  <c r="K6" i="7"/>
  <c r="E18" i="5"/>
  <c r="H18" i="5" s="1"/>
  <c r="L113" i="4"/>
  <c r="E17" i="5"/>
  <c r="H17" i="5" s="1"/>
  <c r="L107" i="4"/>
  <c r="L61" i="4"/>
  <c r="E10" i="5"/>
  <c r="H10" i="5" s="1"/>
  <c r="E31" i="4"/>
  <c r="H8" i="5"/>
  <c r="H12" i="7" l="1"/>
  <c r="K12" i="7"/>
  <c r="E5" i="7"/>
  <c r="L6" i="7"/>
  <c r="K31" i="4"/>
  <c r="F31" i="4"/>
  <c r="L12" i="7" l="1"/>
  <c r="G5" i="7"/>
  <c r="H5" i="7" s="1"/>
  <c r="H27" i="7" s="1"/>
  <c r="F5" i="7"/>
  <c r="L31" i="4"/>
  <c r="F32" i="4"/>
  <c r="K5" i="7" l="1"/>
  <c r="F27" i="7"/>
  <c r="L5" i="7"/>
  <c r="L27" i="7" s="1"/>
  <c r="L32" i="4"/>
  <c r="E6" i="5"/>
  <c r="H6" i="5" s="1"/>
</calcChain>
</file>

<file path=xl/sharedStrings.xml><?xml version="1.0" encoding="utf-8"?>
<sst xmlns="http://schemas.openxmlformats.org/spreadsheetml/2006/main" count="3739" uniqueCount="772">
  <si>
    <t>공 종 별 집 계 표</t>
  </si>
  <si>
    <t>[ 광주제조혁신센터리모델링(기계)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</si>
  <si>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</si>
  <si>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</si>
  <si>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</si>
  <si>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</si>
  <si>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</si>
  <si>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</si>
  <si>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</si>
  <si>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</si>
  <si>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</si>
  <si>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</si>
  <si>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</si>
  <si>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</si>
  <si>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</si>
  <si>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</si>
  <si>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</si>
  <si>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</si>
  <si>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</si>
  <si>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</si>
  <si>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</si>
  <si>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</si>
  <si>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</si>
  <si>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</si>
  <si>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</si>
  <si>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</si>
  <si>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</si>
  <si>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</si>
  <si>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</si>
  <si>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</si>
  <si>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</si>
  <si>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</si>
  <si>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</si>
  <si>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</si>
  <si>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</si>
  <si>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</si>
  <si>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</si>
  <si>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</si>
  <si>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</si>
  <si>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</si>
  <si>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</si>
  <si>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</si>
  <si>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</si>
  <si>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</si>
  <si>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</si>
  <si>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</si>
  <si>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</si>
  <si>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</si>
  <si>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</si>
  <si>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</si>
  <si>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</si>
  <si>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광주제조혁신센터리모델링(기계)</t>
  </si>
  <si>
    <t/>
  </si>
  <si>
    <t>01</t>
  </si>
  <si>
    <t>0101  기계설비공사</t>
  </si>
  <si>
    <t>0101</t>
  </si>
  <si>
    <t>010101  위생기구설치공사</t>
  </si>
  <si>
    <t>010101</t>
  </si>
  <si>
    <t>수도꼭지(주방수전)</t>
  </si>
  <si>
    <t>씽크혼합수전,FS935C</t>
  </si>
  <si>
    <t>EA</t>
  </si>
  <si>
    <t>호표 8</t>
  </si>
  <si>
    <t>515E7292C566A63E712CD251384219</t>
  </si>
  <si>
    <t>T</t>
  </si>
  <si>
    <t>F</t>
  </si>
  <si>
    <t>010101515E7292C566A63E712CD251384219</t>
  </si>
  <si>
    <t>[ 합           계 ]</t>
  </si>
  <si>
    <t>TOTAL</t>
  </si>
  <si>
    <t>010102  급수급탕배관공사</t>
  </si>
  <si>
    <t>010102</t>
  </si>
  <si>
    <t>일반배관용 스테인리스 강관</t>
  </si>
  <si>
    <t>K-TYPE, D13</t>
  </si>
  <si>
    <t>M</t>
  </si>
  <si>
    <t>56C2A2A26504993281395739C244B575CFC161</t>
  </si>
  <si>
    <t>01010256C2A2A26504993281395739C244B575CFC161</t>
  </si>
  <si>
    <t>잡재료비</t>
  </si>
  <si>
    <t>주재료비의 3%</t>
  </si>
  <si>
    <t>식</t>
  </si>
  <si>
    <t>508A721245D73C31C1CFB1502258001</t>
  </si>
  <si>
    <t>010102508A721245D73C31C1CFB1502258001</t>
  </si>
  <si>
    <t>관보온(가교발포+매직)</t>
  </si>
  <si>
    <t>25TxD15</t>
  </si>
  <si>
    <t>호표 7</t>
  </si>
  <si>
    <t>515EB23225E64F3CA1C2F1A9A3B1FC</t>
  </si>
  <si>
    <t>010102515EB23225E64F3CA1C2F1A9A3B1FC</t>
  </si>
  <si>
    <t>가교발포보온(벽체매립)</t>
  </si>
  <si>
    <t>5TxD15</t>
  </si>
  <si>
    <t>호표 6</t>
  </si>
  <si>
    <t>515EB23225E2D23311B1786C3A6C1E</t>
  </si>
  <si>
    <t>010102515EB23225E2D23311B1786C3A6C1E</t>
  </si>
  <si>
    <t>일반배관용 STS강관 이음쇠</t>
  </si>
  <si>
    <t>엘보 (프레스) D13</t>
  </si>
  <si>
    <t>56C2A2A265049932A1ED156B544DD002349902</t>
  </si>
  <si>
    <t>01010256C2A2A265049932A1ED156B544DD002349902</t>
  </si>
  <si>
    <t>티이 (프레스) D20x20</t>
  </si>
  <si>
    <t>56C2A2A265049932A1ED156B544DD00116E4CE</t>
  </si>
  <si>
    <t>01010256C2A2A265049932A1ED156B544DD00116E4CE</t>
  </si>
  <si>
    <t>티이 (프레스) D40x40</t>
  </si>
  <si>
    <t>56C2A2A265049932A1ED156B544DD00116E5D2</t>
  </si>
  <si>
    <t>01010256C2A2A265049932A1ED156B544DD00116E5D2</t>
  </si>
  <si>
    <t>캡(프레스),D13</t>
  </si>
  <si>
    <t>56C2A2A265049932A1ED156B544DD001127789</t>
  </si>
  <si>
    <t>01010256C2A2A265049932A1ED156B544DD001127789</t>
  </si>
  <si>
    <t>급수전티이 (프레스) D13x1/2</t>
  </si>
  <si>
    <t>56C2A2A265049932A1ED156B544DD00117F26B</t>
  </si>
  <si>
    <t>01010256C2A2A265049932A1ED156B544DD00117F26B</t>
  </si>
  <si>
    <t>절연행거(전산볼트)</t>
  </si>
  <si>
    <t>D15</t>
  </si>
  <si>
    <t>개소</t>
  </si>
  <si>
    <t>호표 10</t>
  </si>
  <si>
    <t>515E7292C566A331419519A6FE23AD</t>
  </si>
  <si>
    <t>010102515E7292C566A331419519A6FE23AD</t>
  </si>
  <si>
    <t>강관스리브(지수판제외)바닥</t>
  </si>
  <si>
    <t>호표 11</t>
  </si>
  <si>
    <t>515E5242F5596634510B3C433FFFB2</t>
  </si>
  <si>
    <t>010102515E5242F5596634510B3C433FFFB2</t>
  </si>
  <si>
    <t>코아드릴(바닥) 150mm</t>
  </si>
  <si>
    <t>D 25</t>
  </si>
  <si>
    <t>호표 12</t>
  </si>
  <si>
    <t>515E5242F55B133191BB579ADB18F6</t>
  </si>
  <si>
    <t>010102515E5242F55B133191BB579ADB18F6</t>
  </si>
  <si>
    <t>보통인부</t>
  </si>
  <si>
    <t>일반공사 직종</t>
  </si>
  <si>
    <t>인</t>
  </si>
  <si>
    <t>514F825285C1453AC16FD65C62691561DFA968</t>
  </si>
  <si>
    <t>010102514F825285C1453AC16FD65C62691561DFA968</t>
  </si>
  <si>
    <t>배관공</t>
  </si>
  <si>
    <t>514F825285C1453AC16FD65C62691561DFAA78</t>
  </si>
  <si>
    <t>010102514F825285C1453AC16FD65C62691561DFAA78</t>
  </si>
  <si>
    <t>공구손료</t>
  </si>
  <si>
    <t>인력품의 2%</t>
  </si>
  <si>
    <t>508A721245D73C31C1CFB150225B002</t>
  </si>
  <si>
    <t>010102508A721245D73C31C1CFB150225B002</t>
  </si>
  <si>
    <t>010103  오배수배관공사</t>
  </si>
  <si>
    <t>010103</t>
  </si>
  <si>
    <t>일반용 경질염화비닐관</t>
  </si>
  <si>
    <t>PVC관(VG1,고무링) D50</t>
  </si>
  <si>
    <t>56C2A2A26504993281307614CF9EE4EC75089E</t>
  </si>
  <si>
    <t>01010356C2A2A26504993281307614CF9EE4EC75089E</t>
  </si>
  <si>
    <t>010103508A721245D73C31C1CFB1502258001</t>
  </si>
  <si>
    <t>배수용 경질염화비닐 이음관</t>
  </si>
  <si>
    <t>90˚곡관(고무링) D50</t>
  </si>
  <si>
    <t>56C2A2A265049932A1EC0A9ECD69BB20EAD6AC</t>
  </si>
  <si>
    <t>01010356C2A2A265049932A1EC0A9ECD69BB20EAD6AC</t>
  </si>
  <si>
    <t>45˚곡관(고무링) D50</t>
  </si>
  <si>
    <t>56C2A2A265049932A1EC0A9ECD69BB20EAD59B</t>
  </si>
  <si>
    <t>01010356C2A2A265049932A1EC0A9ECD69BB20EAD59B</t>
  </si>
  <si>
    <t>Y관 (고무링) D50x50</t>
  </si>
  <si>
    <t>56C2A2A265049932A1EC0A9ECD69BB20EBFB87</t>
  </si>
  <si>
    <t>01010356C2A2A265049932A1EC0A9ECD69BB20EBFB87</t>
  </si>
  <si>
    <t>소제구 (고무링) D50</t>
  </si>
  <si>
    <t>56C2A2A265049932A1EC0A9ECD6160C6005A82</t>
  </si>
  <si>
    <t>01010356C2A2A265049932A1EC0A9ECD6160C6005A82</t>
  </si>
  <si>
    <t>씽크스리브 D50</t>
  </si>
  <si>
    <t>56C2A2A265049932A1EC0A9ECD6160C60058D5</t>
  </si>
  <si>
    <t>01010356C2A2A265049932A1EC0A9ECD6160C60058D5</t>
  </si>
  <si>
    <t>일반행거(전산볼트)</t>
  </si>
  <si>
    <t>D50</t>
  </si>
  <si>
    <t>호표 9</t>
  </si>
  <si>
    <t>515E7292C566A33151BC2377459D6B</t>
  </si>
  <si>
    <t>010103515E7292C566A33151BC2377459D6B</t>
  </si>
  <si>
    <t>D 65</t>
  </si>
  <si>
    <t>호표 13</t>
  </si>
  <si>
    <t>515E5242F55B133191BB579ADB1C51</t>
  </si>
  <si>
    <t>010103515E5242F55B133191BB579ADB1C51</t>
  </si>
  <si>
    <t>010103514F825285C1453AC16FD65C62691561DFA968</t>
  </si>
  <si>
    <t>010103514F825285C1453AC16FD65C62691561DFAA78</t>
  </si>
  <si>
    <t>010103508A721245D73C31C1CFB150225B002</t>
  </si>
  <si>
    <t>010104  환기덕트설치공사</t>
  </si>
  <si>
    <t>010104</t>
  </si>
  <si>
    <t>각형닥트제작설치(기계)</t>
  </si>
  <si>
    <t>(0.8T)</t>
  </si>
  <si>
    <t>M2</t>
  </si>
  <si>
    <t>호표 3</t>
  </si>
  <si>
    <t>515EC21285171D3C914E5A26B99306</t>
  </si>
  <si>
    <t>010104515EC21285171D3C914E5A26B99306</t>
  </si>
  <si>
    <t>010105  철거공사</t>
  </si>
  <si>
    <t>010105</t>
  </si>
  <si>
    <t>고철</t>
  </si>
  <si>
    <t>Kg</t>
  </si>
  <si>
    <t>569572E2E500043D917C36FDFFE388383E539D</t>
  </si>
  <si>
    <t>010105569572E2E500043D917C36FDFFE388383E539D</t>
  </si>
  <si>
    <t>각형닥트철거</t>
  </si>
  <si>
    <t>0.5T</t>
  </si>
  <si>
    <t>호표 14</t>
  </si>
  <si>
    <t>515E2212F5E9AC3EA1C13984E77B57</t>
  </si>
  <si>
    <t>010105515E2212F5E9AC3EA1C13984E77B57</t>
  </si>
  <si>
    <t>0.6T</t>
  </si>
  <si>
    <t>호표 15</t>
  </si>
  <si>
    <t>515E2212F5E9AC3EA1C13984E77AB1</t>
  </si>
  <si>
    <t>010105515E2212F5E9AC3EA1C13984E77AB1</t>
  </si>
  <si>
    <t>0.8T</t>
  </si>
  <si>
    <t>호표 16</t>
  </si>
  <si>
    <t>515E2212F5E9AC3EA1C13984E779AA</t>
  </si>
  <si>
    <t>010105515E2212F5E9AC3EA1C13984E779AA</t>
  </si>
  <si>
    <t>010105514F825285C1453AC16FD65C62691561DFA968</t>
  </si>
  <si>
    <t>보온공</t>
  </si>
  <si>
    <t>514F825285C1453AC16FD65C62691561DFADC1</t>
  </si>
  <si>
    <t>010105514F825285C1453AC16FD65C62691561DFADC1</t>
  </si>
  <si>
    <t>010105508A721245D73C31C1CFB1502258001</t>
  </si>
  <si>
    <t>폐기물처리비</t>
  </si>
  <si>
    <t>24TON 30KM</t>
  </si>
  <si>
    <t>TON</t>
  </si>
  <si>
    <t>호표 1</t>
  </si>
  <si>
    <t>5190B2D225DBB434813A10EAD00676</t>
  </si>
  <si>
    <t>0101055190B2D225DBB434813A10EAD00676</t>
  </si>
  <si>
    <t>0102  관급자관급공사</t>
  </si>
  <si>
    <t>0102</t>
  </si>
  <si>
    <t>010201  냉난방기설치공사</t>
  </si>
  <si>
    <t>010201</t>
  </si>
  <si>
    <t>전기히트펌프</t>
  </si>
  <si>
    <t>냉방57.0/난방63.0kW</t>
  </si>
  <si>
    <t>대</t>
  </si>
  <si>
    <t>515E2262F5C04039E175C5C9CACB60636C56B4</t>
  </si>
  <si>
    <t>010201515E2262F5C04039E175C5C9CACB60636C56B4</t>
  </si>
  <si>
    <t>냉방81.2/난방91.4kW</t>
  </si>
  <si>
    <t>515E2262F5C04039E175C5C9CACB60636C56B3</t>
  </si>
  <si>
    <t>010201515E2262F5C04039E175C5C9CACB60636C56B3</t>
  </si>
  <si>
    <t>멀티형 실내기(1WAY) 무풍</t>
  </si>
  <si>
    <t>냉방2.3/난방2.6kW, 1방향천장형</t>
  </si>
  <si>
    <t>515E2262F5C04039E175C5C9CACB60636C56B2</t>
  </si>
  <si>
    <t>010201515E2262F5C04039E175C5C9CACB60636C56B2</t>
  </si>
  <si>
    <t>냉방4.0/난방4.5kW, 1방향천장형</t>
  </si>
  <si>
    <t>515E2262F5C04039E175C5C9CACB60636C56B1</t>
  </si>
  <si>
    <t>010201515E2262F5C04039E175C5C9CACB60636C56B1</t>
  </si>
  <si>
    <t xml:space="preserve"> 냉방5.2/난방6.0kW, 1방향천장형</t>
  </si>
  <si>
    <t>515E2262F5C04039E175C5C9CACB60636C56B0</t>
  </si>
  <si>
    <t>010201515E2262F5C04039E175C5C9CACB60636C56B0</t>
  </si>
  <si>
    <t>멀티형 실내기(360)</t>
  </si>
  <si>
    <t>냉방7.2/난방8.1kW, 360방향천장형</t>
  </si>
  <si>
    <t>515E2262F5C04039E175C5C9CACB60636C56BF</t>
  </si>
  <si>
    <t>010201515E2262F5C04039E175C5C9CACB60636C56BF</t>
  </si>
  <si>
    <t>냉방8.3/난방9.3kW, 360방향천장형</t>
  </si>
  <si>
    <t>515E2262F5C04039E175C5C9CACB60636C56BE</t>
  </si>
  <si>
    <t>010201515E2262F5C04039E175C5C9CACB60636C56BE</t>
  </si>
  <si>
    <t>냉방10.0/난방11.0kW, 360방향천장형</t>
  </si>
  <si>
    <t>515E2262F5C04039E175C5C9CACB60636C575D</t>
  </si>
  <si>
    <t>010201515E2262F5C04039E175C5C9CACB60636C575D</t>
  </si>
  <si>
    <t>냉방11.0/난방12.8kW, 360방향천장형</t>
  </si>
  <si>
    <t>515E2262F5C04039E175C5C9CACB60636C575C</t>
  </si>
  <si>
    <t>010201515E2262F5C04039E175C5C9CACB60636C575C</t>
  </si>
  <si>
    <t>냉난방공조공사</t>
  </si>
  <si>
    <t>가변형히트펌프냉난방기설치, 기본(냉매배관제외)</t>
  </si>
  <si>
    <t>515E2262F5C04039E175C5C9CACB60636C575F</t>
  </si>
  <si>
    <t>010201515E2262F5C04039E175C5C9CACB60636C575F</t>
  </si>
  <si>
    <t>냉매관및설치, 평균Φ12.7mm, 커버없음, 1m당</t>
  </si>
  <si>
    <t>m</t>
  </si>
  <si>
    <t>515E2262F5C04039E175C5C9CACB60636C575E</t>
  </si>
  <si>
    <t>010201515E2262F5C04039E175C5C9CACB60636C575E</t>
  </si>
  <si>
    <t>냉매관및설치, 평균Φ15.88mm,커버없음, 1m당</t>
  </si>
  <si>
    <t>515E2262F5C04039E175C5C9CACB60636C5759</t>
  </si>
  <si>
    <t>010201515E2262F5C04039E175C5C9CACB60636C5759</t>
  </si>
  <si>
    <t>냉매관및설치, 평균Φ20mm, 커버없음, 1m당</t>
  </si>
  <si>
    <t>515E2262F5C04039E175C5C9CACB60636C5758</t>
  </si>
  <si>
    <t>010201515E2262F5C04039E175C5C9CACB60636C5758</t>
  </si>
  <si>
    <t>냉매관및설치, 평균Φ25mm, 커버없음, 1m당</t>
  </si>
  <si>
    <t>515E2262F5C04039E175C5C9CACB60636C575B</t>
  </si>
  <si>
    <t>010201515E2262F5C04039E175C5C9CACB60636C575B</t>
  </si>
  <si>
    <t>냉난방기용냉매관설치, 평균Φ28.58,mm 커버없음, 1m</t>
  </si>
  <si>
    <t>515E2262F5C04039E175C5C9CACB60636C575A</t>
  </si>
  <si>
    <t>010201515E2262F5C04039E175C5C9CACB60636C575A</t>
  </si>
  <si>
    <t>냉난방기용냉매관설치, 평균Φ38.1mm, 커버없음, 1m</t>
  </si>
  <si>
    <t>515E2262F5C04039E175C5C9CACB60636C5755</t>
  </si>
  <si>
    <t>010201515E2262F5C04039E175C5C9CACB60636C5755</t>
  </si>
  <si>
    <t>실내기실외기간 통신용케이블및CD관설치</t>
  </si>
  <si>
    <t>515E2262F5C04039E175C5C9CACB60636C5754</t>
  </si>
  <si>
    <t>010201515E2262F5C04039E175C5C9CACB60636C5754</t>
  </si>
  <si>
    <t>룸컨트롤러세트용전선및전선관설치, 커버없음</t>
  </si>
  <si>
    <t>515E2262F5C04039E175C5C9CACB60636C502E</t>
  </si>
  <si>
    <t>010201515E2262F5C04039E175C5C9CACB60636C502E</t>
  </si>
  <si>
    <t>중앙컨트롤러세트용전선및전선관설치, 커버없음</t>
  </si>
  <si>
    <t>515E2262F5C04039E175C5C9CACB60636C502F</t>
  </si>
  <si>
    <t>010201515E2262F5C04039E175C5C9CACB60636C502F</t>
  </si>
  <si>
    <t>냉난방기용PVC드레인관설치, Φ32mm</t>
  </si>
  <si>
    <t>515E2262F5C04039E175C5C9CACB60636C502C</t>
  </si>
  <si>
    <t>010201515E2262F5C04039E175C5C9CACB60636C502C</t>
  </si>
  <si>
    <t>룸컨트롤러</t>
  </si>
  <si>
    <t>개</t>
  </si>
  <si>
    <t>515E2262F5C04039E175C5C9CACB60636C502D</t>
  </si>
  <si>
    <t>010201515E2262F5C04039E175C5C9CACB60636C502D</t>
  </si>
  <si>
    <t>터치형 중앙제어기</t>
  </si>
  <si>
    <t>중앙컨트롤러</t>
  </si>
  <si>
    <t>515E2262F5C04039E175C5C9CACB60636C502A</t>
  </si>
  <si>
    <t>010201515E2262F5C04039E175C5C9CACB60636C502A</t>
  </si>
  <si>
    <t>분기관</t>
  </si>
  <si>
    <t>냉난방기용Y분기관설치</t>
  </si>
  <si>
    <t>515E2262F5C04039E175C5C9CACB60636C502B</t>
  </si>
  <si>
    <t>010201515E2262F5C04039E175C5C9CACB60636C502B</t>
  </si>
  <si>
    <t>냉난방기용Y분기관(대)설치</t>
  </si>
  <si>
    <t>515E2262F5C04039E175C5C9CACB60636C5028</t>
  </si>
  <si>
    <t>010201515E2262F5C04039E175C5C9CACB60636C5028</t>
  </si>
  <si>
    <t>냉난방기용 T분기관설치</t>
  </si>
  <si>
    <t>515E2262F5C04039E175C5C9CACB60636C5029</t>
  </si>
  <si>
    <t>010201515E2262F5C04039E175C5C9CACB60636C5029</t>
  </si>
  <si>
    <t>배관커버</t>
  </si>
  <si>
    <t>냉난방기용함석냉매배관커버설치</t>
  </si>
  <si>
    <t>m2</t>
  </si>
  <si>
    <t>515E2262F5C04039E175C5C9CACB60636C5026</t>
  </si>
  <si>
    <t>010201515E2262F5C04039E175C5C9CACB60636C5026</t>
  </si>
  <si>
    <t>실외기노출배관커버트레이설치</t>
  </si>
  <si>
    <t>조</t>
  </si>
  <si>
    <t>515E2262F5C04039E175C5C9CACB60636C5027</t>
  </si>
  <si>
    <t>010201515E2262F5C04039E175C5C9CACB60636C5027</t>
  </si>
  <si>
    <t>전기히트펌프받침대</t>
  </si>
  <si>
    <t>(부품)받침대, 평균990×830×130mm</t>
  </si>
  <si>
    <t>515E2262F5C04039E175C5C9CACB60636C5135</t>
  </si>
  <si>
    <t>010201515E2262F5C04039E175C5C9CACB60636C5135</t>
  </si>
  <si>
    <t>공기조절장치설치용크레인, 25톤</t>
  </si>
  <si>
    <t>515E2262F5C04039E175C5C9CACB60636C5134</t>
  </si>
  <si>
    <t>010201515E2262F5C04039E175C5C9CACB60636C5134</t>
  </si>
  <si>
    <t>조달수수료</t>
  </si>
  <si>
    <t>0.54%</t>
  </si>
  <si>
    <t>502CC22225B9933061CFA8C60B24162BAD2167</t>
  </si>
  <si>
    <t>010201502CC22225B9933061CFA8C60B24162BAD2167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</si>
  <si>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</si>
  <si>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</si>
  <si>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</si>
  <si>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</si>
  <si>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</si>
  <si>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</si>
  <si>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</si>
  <si>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</si>
  <si>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</si>
  <si>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</si>
  <si>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</si>
  <si>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</si>
  <si>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</si>
  <si>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</si>
  <si>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</si>
  <si>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</si>
  <si>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</si>
  <si>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</si>
  <si>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</si>
  <si>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</si>
  <si>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폐기물처리비  24TON 30KM  TON     ( 호표 1 )</t>
  </si>
  <si>
    <t>폐기물반입수수료</t>
  </si>
  <si>
    <t>혼합폐기물</t>
  </si>
  <si>
    <t>5190B2D225DBB43491C36E9DC6A174</t>
  </si>
  <si>
    <t>5190B2D225DBB434813A10EAD006765190B2D225DBB43491C36E9DC6A174</t>
  </si>
  <si>
    <t>건설폐기물상차비</t>
  </si>
  <si>
    <t>24톤 덤프트럭,30KM</t>
  </si>
  <si>
    <t>5190B2D225DBB43491C36E9EE3467B</t>
  </si>
  <si>
    <t>5190B2D225DBB434813A10EAD006765190B2D225DBB43491C36E9EE3467B</t>
  </si>
  <si>
    <t>건설폐기물운반비</t>
  </si>
  <si>
    <t>5190B2D225DBB43491C36E9A0F66CF</t>
  </si>
  <si>
    <t>5190B2D225DBB434813A10EAD006765190B2D225DBB43491C36E9A0F66CF</t>
  </si>
  <si>
    <t xml:space="preserve"> [ 합          계 ]</t>
  </si>
  <si>
    <t>강관절단  D25  개소  플랜트 13-2-1   ( 호표 2 )</t>
  </si>
  <si>
    <t>515ED202151D10306116DE5307A86E</t>
  </si>
  <si>
    <t>강관절단</t>
  </si>
  <si>
    <t>D25</t>
  </si>
  <si>
    <t>호표 2</t>
  </si>
  <si>
    <t>플랜트 13-2-1</t>
  </si>
  <si>
    <t>산소 가스</t>
  </si>
  <si>
    <t>기체,공업용 99.9%</t>
  </si>
  <si>
    <t>ℓ</t>
  </si>
  <si>
    <t>56954212B5F6A234B1596F26B366EBB981C604</t>
  </si>
  <si>
    <t>515ED202151D10306116DE5307A86E56954212B5F6A234B1596F26B366EBB981C604</t>
  </si>
  <si>
    <t>액화석유가스</t>
  </si>
  <si>
    <t>액화석유가스, 건설용LPG</t>
  </si>
  <si>
    <t>kg</t>
  </si>
  <si>
    <t>56953272552E9A3351A1E4B21342A019A6D436</t>
  </si>
  <si>
    <t>515ED202151D10306116DE5307A86E56953272552E9A3351A1E4B21342A019A6D436</t>
  </si>
  <si>
    <t>각형닥트제작설치(기계)  (0.8T)  M2  기계 2-1-1,2   ( 호표 3 )</t>
  </si>
  <si>
    <t>기계 2-1-1,2</t>
  </si>
  <si>
    <t>아연도강판</t>
  </si>
  <si>
    <t>0.8t(#22)</t>
  </si>
  <si>
    <t>56B03292C5B62B31417313A76C6B5F0D265B6C</t>
  </si>
  <si>
    <t>515EC21285171D3C914E5A26B9930656B03292C5B62B31417313A76C6B5F0D265B6C</t>
  </si>
  <si>
    <t>플랜지(FLANGE)</t>
  </si>
  <si>
    <t>아연도강판 0.8T</t>
  </si>
  <si>
    <t>56B03292C5B62B31417313A76C6B5F0D265C75</t>
  </si>
  <si>
    <t>515EC21285171D3C914E5A26B9930656B03292C5B62B31417313A76C6B5F0D265C75</t>
  </si>
  <si>
    <t>코너플레이트</t>
  </si>
  <si>
    <t>30폭x105길이x1.6t</t>
  </si>
  <si>
    <t>56C2A2A265049A3C610DFEB5663AB6BD27D14B</t>
  </si>
  <si>
    <t>515EC21285171D3C914E5A26B9930656C2A2A265049A3C610DFEB5663AB6BD27D14B</t>
  </si>
  <si>
    <t>볼트너트</t>
  </si>
  <si>
    <t>M8x25</t>
  </si>
  <si>
    <t>56B022F275FC6138D1985CC6EB7CE511F5ABC7</t>
  </si>
  <si>
    <t>515EC21285171D3C914E5A26B9930656B022F275FC6138D1985CC6EB7CE511F5ABC7</t>
  </si>
  <si>
    <t>C크리트바</t>
  </si>
  <si>
    <t>20x25x1.0</t>
  </si>
  <si>
    <t>56C2A2A26500213D0107D5B89B34A7A6C12D83</t>
  </si>
  <si>
    <t>515EC21285171D3C914E5A26B9930656C2A2A26500213D0107D5B89B34A7A6C12D83</t>
  </si>
  <si>
    <t>행거레일</t>
  </si>
  <si>
    <t>20x25x1.2</t>
  </si>
  <si>
    <t>56C2A2A265049A3C610DFEB5663AB6BD27D14E</t>
  </si>
  <si>
    <t>515EC21285171D3C914E5A26B9930656C2A2A265049A3C610DFEB5663AB6BD27D14E</t>
  </si>
  <si>
    <t>행가로드</t>
  </si>
  <si>
    <t>D9</t>
  </si>
  <si>
    <t>56C2A2A265049A3C610DFEB5663AB6BD27D14F</t>
  </si>
  <si>
    <t>515EC21285171D3C914E5A26B9930656C2A2A265049A3C610DFEB5663AB6BD27D14F</t>
  </si>
  <si>
    <t>6각너트</t>
  </si>
  <si>
    <t>M10</t>
  </si>
  <si>
    <t>56B022F275FC6138D1985CC5C57A17BD18A02E</t>
  </si>
  <si>
    <t>515EC21285171D3C914E5A26B9930656B022F275FC6138D1985CC5C57A17BD18A02E</t>
  </si>
  <si>
    <t>패킹재</t>
  </si>
  <si>
    <t>30W x 3t</t>
  </si>
  <si>
    <t>56B022F275F27C3401ABFB51F87C9B3964777D</t>
  </si>
  <si>
    <t>515EC21285171D3C914E5A26B9930656B022F275F27C3401ABFB51F87C9B3964777D</t>
  </si>
  <si>
    <t>스트롱앵커</t>
  </si>
  <si>
    <t>M10(3/8")</t>
  </si>
  <si>
    <t>56B022F275FC623901101397C7C31D8E76A121</t>
  </si>
  <si>
    <t>515EC21285171D3C914E5A26B9930656B022F275FC623901101397C7C31D8E76A121</t>
  </si>
  <si>
    <t>콤파운드</t>
  </si>
  <si>
    <t>비초산계</t>
  </si>
  <si>
    <t>KG</t>
  </si>
  <si>
    <t>56B022F275FC623921DE62554462916B32A294</t>
  </si>
  <si>
    <t>515EC21285171D3C914E5A26B9930656B022F275FC623921DE62554462916B32A294</t>
  </si>
  <si>
    <t>보강바</t>
  </si>
  <si>
    <t>30x35x0.8t</t>
  </si>
  <si>
    <t>56C2A2A265049A3C610DFEB5663AB6BD27D149</t>
  </si>
  <si>
    <t>515EC21285171D3C914E5A26B9930656C2A2A265049A3C610DFEB5663AB6BD27D149</t>
  </si>
  <si>
    <t>직결비스</t>
  </si>
  <si>
    <t>13mm</t>
  </si>
  <si>
    <t>56C2A2A265049A3C610DFEB5663AB6BD27D14A</t>
  </si>
  <si>
    <t>515EC21285171D3C914E5A26B9930656C2A2A265049A3C610DFEB5663AB6BD27D14A</t>
  </si>
  <si>
    <t>잡재료</t>
  </si>
  <si>
    <t>주재료비의 2%</t>
  </si>
  <si>
    <t>515EC21285171D3C914E5A26B99306508A721245D73C31C1CFB1502258001</t>
  </si>
  <si>
    <t>아연도금 각형덕트 제작</t>
  </si>
  <si>
    <t>호표 4</t>
  </si>
  <si>
    <t>515EC21285171D3CA154A50F981A8B</t>
  </si>
  <si>
    <t>515EC21285171D3C914E5A26B99306515EC21285171D3CA154A50F981A8B</t>
  </si>
  <si>
    <t>아연도금 각형덕트 설치</t>
  </si>
  <si>
    <t>호표 5</t>
  </si>
  <si>
    <t>515EC21285171D3CA154A50EF2B685</t>
  </si>
  <si>
    <t>515EC21285171D3C914E5A26B99306515EC21285171D3CA154A50EF2B685</t>
  </si>
  <si>
    <t>아연도금 각형덕트 제작  0.8T  M2  2020 기계 2-1-1   ( 호표 4 )</t>
  </si>
  <si>
    <t>2020 기계 2-1-1</t>
  </si>
  <si>
    <t>덕트공</t>
  </si>
  <si>
    <t>514F825285C1453AC16FD65C62691561DFADC6</t>
  </si>
  <si>
    <t>515EC21285171D3CA154A50F981A8B514F825285C1453AC16FD65C62691561DFADC6</t>
  </si>
  <si>
    <t>아연도금 각형덕트 설치  0.8T  M2  기계 2-1-1   ( 호표 5 )</t>
  </si>
  <si>
    <t>기계 2-1-1</t>
  </si>
  <si>
    <t>515EC21285171D3CA154A50EF2B685514F825285C1453AC16FD65C62691561DFADC6</t>
  </si>
  <si>
    <t>515EC21285171D3CA154A50EF2B685514F825285C1453AC16FD65C62691561DFA968</t>
  </si>
  <si>
    <t>515EC21285171D3CA154A50EF2B685508A721245D73C31C1CFB1502258001</t>
  </si>
  <si>
    <t>가교발포보온(벽체매립)  5TxD15  M  기계 3-1-1   ( 호표 6 )</t>
  </si>
  <si>
    <t>기계 3-1-1</t>
  </si>
  <si>
    <t>관보온재</t>
  </si>
  <si>
    <t>가교발포(난연AL), 5TxD15</t>
  </si>
  <si>
    <t>56C2A2A26500213DD1D8154FAEB2F28B3961A4</t>
  </si>
  <si>
    <t>515EB23225E2D23311B1786C3A6C1E56C2A2A26500213DD1D8154FAEB2F28B3961A4</t>
  </si>
  <si>
    <t>515EB23225E2D23311B1786C3A6C1E508A721245D73C31C1CFB1502258001</t>
  </si>
  <si>
    <t>은박테이프</t>
  </si>
  <si>
    <t>0.3T*25W</t>
  </si>
  <si>
    <t>56B022F245250F35F1369F650493C8EF4BD7C2</t>
  </si>
  <si>
    <t>515EB23225E2D23311B1786C3A6C1E56B022F245250F35F1369F650493C8EF4BD7C2</t>
  </si>
  <si>
    <t>515EB23225E2D23311B1786C3A6C1E514F825285C1453AC16FD65C62691561DFADC1</t>
  </si>
  <si>
    <t>515EB23225E2D23311B1786C3A6C1E514F825285C1453AC16FD65C62691561DFA968</t>
  </si>
  <si>
    <t>인력품의 3%</t>
  </si>
  <si>
    <t>515EB23225E2D23311B1786C3A6C1E508A721245D73C31C1CFB1591D8E923</t>
  </si>
  <si>
    <t>관보온(가교발포+매직)  25TxD15  M  기계 3-1-1   ( 호표 7 )</t>
  </si>
  <si>
    <t>가교발포(난연), 25TxD15</t>
  </si>
  <si>
    <t>56C2A2A26500213DD1D8154FAEB2F28B384023</t>
  </si>
  <si>
    <t>515EB23225E64F3CA1C2F1A9A3B1FC56C2A2A26500213DD1D8154FAEB2F28B384023</t>
  </si>
  <si>
    <t>515EB23225E64F3CA1C2F1A9A3B1FC508A721245D73C31C1CFB1502633047</t>
  </si>
  <si>
    <t>슈퍼매직 303</t>
  </si>
  <si>
    <t>0.2t, 100mm*15m</t>
  </si>
  <si>
    <t>㎡</t>
  </si>
  <si>
    <t>56B022F245250F35F1369F650493C8EF4BD9F0</t>
  </si>
  <si>
    <t>515EB23225E64F3CA1C2F1A9A3B1FC56B022F245250F35F1369F650493C8EF4BD9F0</t>
  </si>
  <si>
    <t>AL 밴드</t>
  </si>
  <si>
    <t>0.3*30W</t>
  </si>
  <si>
    <t>56B022F245250F35F1369F650493C8EF4BD620</t>
  </si>
  <si>
    <t>515EB23225E64F3CA1C2F1A9A3B1FC56B022F245250F35F1369F650493C8EF4BD620</t>
  </si>
  <si>
    <t>515EB23225E64F3CA1C2F1A9A3B1FC514F825285C1453AC16FD65C62691561DFADC1</t>
  </si>
  <si>
    <t>515EB23225E64F3CA1C2F1A9A3B1FC514F825285C1453AC16FD65C62691561DFA968</t>
  </si>
  <si>
    <t>515EB23225E64F3CA1C2F1A9A3B1FC508A721245D73C31C1CFB151CE02171</t>
  </si>
  <si>
    <t>수도꼭지(주방수전)  씽크혼합수전,FS935C  EA  기계 7-2-3   ( 호표 8 )</t>
  </si>
  <si>
    <t>기계 7-2-3</t>
  </si>
  <si>
    <t>대붙이,씽크혼합수전,FS935C</t>
  </si>
  <si>
    <t>56B03292C5BE7E33018BA07FFE5E34FE9080F1</t>
  </si>
  <si>
    <t>515E7292C566A63E712CD25138421956B03292C5BE7E33018BA07FFE5E34FE9080F1</t>
  </si>
  <si>
    <t>위생공</t>
  </si>
  <si>
    <t>514F825285C1453AC16FD65C62691561DFADC7</t>
  </si>
  <si>
    <t>515E7292C566A63E712CD251384219514F825285C1453AC16FD65C62691561DFADC7</t>
  </si>
  <si>
    <t>515E7292C566A63E712CD251384219514F825285C1453AC16FD65C62691561DFA968</t>
  </si>
  <si>
    <t>515E7292C566A63E712CD251384219508A721245D73C31C1CFB151CAAD135</t>
  </si>
  <si>
    <t>일반행거(전산볼트)  D50  개소  대한건설협회   ( 호표 9 )</t>
  </si>
  <si>
    <t>대한건설협회</t>
  </si>
  <si>
    <t>행거</t>
  </si>
  <si>
    <t>파이프행거(일반) 50A</t>
  </si>
  <si>
    <t>56B022F275FC623921DE6254BD90302CB1944B</t>
  </si>
  <si>
    <t>515E7292C566A33151BC2377459D6B56B022F275FC623921DE6254BD90302CB1944B</t>
  </si>
  <si>
    <t>전산볼트</t>
  </si>
  <si>
    <t>탄소강, M10x1000mm</t>
  </si>
  <si>
    <t>56B022F275FC6138C1F2FF0F4A08821FC1F816</t>
  </si>
  <si>
    <t>515E7292C566A33151BC2377459D6B56B022F275FC6138C1F2FF0F4A08821FC1F816</t>
  </si>
  <si>
    <t>515E7292C566A33151BC2377459D6B56B022F275FC623901101397C7C31D8E76A121</t>
  </si>
  <si>
    <t>절연행거(전산볼트)  D15  개소  대한건설협회   ( 호표 10 )</t>
  </si>
  <si>
    <t>절연행거 15A</t>
  </si>
  <si>
    <t>56B022F275FC623921DE6254BD90302CB19AEA</t>
  </si>
  <si>
    <t>515E7292C566A331419519A6FE23AD56B022F275FC623921DE6254BD90302CB19AEA</t>
  </si>
  <si>
    <t>515E7292C566A331419519A6FE23AD56B022F275FC6138C1F2FF0F4A08821FC1F816</t>
  </si>
  <si>
    <t>515E7292C566A331419519A6FE23AD56B022F275FC623901101397C7C31D8E76A121</t>
  </si>
  <si>
    <t>강관스리브(지수판제외)바닥  D15  개소  기계 9-3-1   ( 호표 11 )</t>
  </si>
  <si>
    <t>기계 9-3-1</t>
  </si>
  <si>
    <t>배관용 탄소강관</t>
  </si>
  <si>
    <t>백관 (SPP), D25, 반제품</t>
  </si>
  <si>
    <t>56C2A2A265049932813848F15152D9E3255FDD</t>
  </si>
  <si>
    <t>515E5242F5596634510B3C433FFFB256C2A2A265049932813848F15152D9E3255FDD</t>
  </si>
  <si>
    <t>515E5242F5596634510B3C433FFFB2515ED202151D10306116DE5307A86E</t>
  </si>
  <si>
    <t>코킹콤파운드</t>
  </si>
  <si>
    <t>56B022F24524693FE184B1EA8DE852BE290920</t>
  </si>
  <si>
    <t>515E5242F5596634510B3C433FFFB256B022F24524693FE184B1EA8DE852BE290920</t>
  </si>
  <si>
    <t>515E5242F5596634510B3C433FFFB2514F825285C1453AC16FD65C62691561DFAA78</t>
  </si>
  <si>
    <t>515E5242F5596634510B3C433FFFB2514F825285C1453AC16FD65C62691561DFA968</t>
  </si>
  <si>
    <t>인력품의 1%</t>
  </si>
  <si>
    <t>515E5242F5596634510B3C433FFFB2508A721245D73C31C1CFB150225B002</t>
  </si>
  <si>
    <t>코아드릴(바닥) 150mm  D 25  개소  기계 9-3-2   ( 호표 12 )</t>
  </si>
  <si>
    <t>기계 9-3-2</t>
  </si>
  <si>
    <t>착암공</t>
  </si>
  <si>
    <t>514F825285C1453AC16FD65C62691561DFA846</t>
  </si>
  <si>
    <t>515E5242F55B133191BB579ADB18F6514F825285C1453AC16FD65C62691561DFA846</t>
  </si>
  <si>
    <t>515E5242F55B133191BB579ADB18F6514F825285C1453AC16FD65C62691561DFA968</t>
  </si>
  <si>
    <t>515E5242F55B133191BB579ADB18F6508A721245D73C31C1CFB1502258001</t>
  </si>
  <si>
    <t>코아드릴(바닥) 150mm  D 65  개소  기계 9-3-2   ( 호표 13 )</t>
  </si>
  <si>
    <t>515E5242F55B133191BB579ADB1C51514F825285C1453AC16FD65C62691561DFA846</t>
  </si>
  <si>
    <t>515E5242F55B133191BB579ADB1C51514F825285C1453AC16FD65C62691561DFA968</t>
  </si>
  <si>
    <t>515E5242F55B133191BB579ADB1C51508A721245D73C31C1CFB1502258001</t>
  </si>
  <si>
    <t>각형닥트철거  0.5T  M2  기계 14-1-1   ( 호표 14 )</t>
  </si>
  <si>
    <t>기계 14-1-1</t>
  </si>
  <si>
    <t>515E2212F5E9AC3EA1C13984E77B57514F825285C1453AC16FD65C62691561DFADC6</t>
  </si>
  <si>
    <t>515E2212F5E9AC3EA1C13984E77B57514F825285C1453AC16FD65C62691561DFA968</t>
  </si>
  <si>
    <t>515E2212F5E9AC3EA1C13984E77B57508A721245D73C31C1CFB1502258001</t>
  </si>
  <si>
    <t>각형닥트철거  0.6T  M2  기계 14-1-1   ( 호표 15 )</t>
  </si>
  <si>
    <t>515E2212F5E9AC3EA1C13984E77AB1514F825285C1453AC16FD65C62691561DFADC6</t>
  </si>
  <si>
    <t>515E2212F5E9AC3EA1C13984E77AB1514F825285C1453AC16FD65C62691561DFA968</t>
  </si>
  <si>
    <t>515E2212F5E9AC3EA1C13984E77AB1508A721245D73C31C1CFB1502258001</t>
  </si>
  <si>
    <t>각형닥트철거  0.8T  M2  기계 14-1-1   ( 호표 16 )</t>
  </si>
  <si>
    <t>515E2212F5E9AC3EA1C13984E779AA514F825285C1453AC16FD65C62691561DFADC6</t>
  </si>
  <si>
    <t>515E2212F5E9AC3EA1C13984E779AA514F825285C1453AC16FD65C62691561DFA968</t>
  </si>
  <si>
    <t>515E2212F5E9AC3EA1C13984E779AA508A721245D73C31C1CFB1502258001</t>
  </si>
  <si>
    <t>단 가 대 비 표</t>
  </si>
  <si>
    <t>규격</t>
  </si>
  <si>
    <t>가격정보</t>
  </si>
  <si>
    <t>PAGE</t>
  </si>
  <si>
    <t>물가자료</t>
  </si>
  <si>
    <t>유통물가</t>
  </si>
  <si>
    <t>거래가격</t>
  </si>
  <si>
    <t>조사가격</t>
  </si>
  <si>
    <t>적용단가</t>
  </si>
  <si>
    <t>품목구분</t>
  </si>
  <si>
    <t>노임구분</t>
  </si>
  <si>
    <t>소수점처리</t>
  </si>
  <si>
    <t>1488</t>
  </si>
  <si>
    <t>자재 1</t>
  </si>
  <si>
    <t>(하)33</t>
  </si>
  <si>
    <t>1238</t>
  </si>
  <si>
    <t>1467</t>
  </si>
  <si>
    <t>자재 2</t>
  </si>
  <si>
    <t>(하)32</t>
  </si>
  <si>
    <t>1237</t>
  </si>
  <si>
    <t>자재 3</t>
  </si>
  <si>
    <t>56</t>
  </si>
  <si>
    <t>28</t>
  </si>
  <si>
    <t>67</t>
  </si>
  <si>
    <t>자재 4</t>
  </si>
  <si>
    <t>자재 5</t>
  </si>
  <si>
    <t>900</t>
  </si>
  <si>
    <t>694</t>
  </si>
  <si>
    <t>863</t>
  </si>
  <si>
    <t>자재 6</t>
  </si>
  <si>
    <t>86</t>
  </si>
  <si>
    <t>51</t>
  </si>
  <si>
    <t>96</t>
  </si>
  <si>
    <t>자재 7</t>
  </si>
  <si>
    <t>90</t>
  </si>
  <si>
    <t>101</t>
  </si>
  <si>
    <t>자재 8</t>
  </si>
  <si>
    <t>87,90</t>
  </si>
  <si>
    <t>49,56</t>
  </si>
  <si>
    <t>95,101</t>
  </si>
  <si>
    <t>자재 9</t>
  </si>
  <si>
    <t>54</t>
  </si>
  <si>
    <t>Ⅰ-92</t>
  </si>
  <si>
    <t>자재 10</t>
  </si>
  <si>
    <t>734</t>
  </si>
  <si>
    <t>646</t>
  </si>
  <si>
    <t>821</t>
  </si>
  <si>
    <t>자재 11</t>
  </si>
  <si>
    <t>자재 12</t>
  </si>
  <si>
    <t>395</t>
  </si>
  <si>
    <t>591</t>
  </si>
  <si>
    <t>자재 13</t>
  </si>
  <si>
    <t>991</t>
  </si>
  <si>
    <t>자재 14</t>
  </si>
  <si>
    <t>711</t>
  </si>
  <si>
    <t>자재 15</t>
  </si>
  <si>
    <t>자재 16</t>
  </si>
  <si>
    <t>자재 17</t>
  </si>
  <si>
    <t>자재 18</t>
  </si>
  <si>
    <t>768</t>
  </si>
  <si>
    <t>자재 19</t>
  </si>
  <si>
    <t>989</t>
  </si>
  <si>
    <t>Ⅰ-964</t>
  </si>
  <si>
    <t>자재 20</t>
  </si>
  <si>
    <t>자재 21</t>
  </si>
  <si>
    <t>969</t>
  </si>
  <si>
    <t>자재 22</t>
  </si>
  <si>
    <t>자재 23</t>
  </si>
  <si>
    <t>자재 24</t>
  </si>
  <si>
    <t>57</t>
  </si>
  <si>
    <t>자재 25</t>
  </si>
  <si>
    <t>자재 26</t>
  </si>
  <si>
    <t>730</t>
  </si>
  <si>
    <t>532</t>
  </si>
  <si>
    <t>737</t>
  </si>
  <si>
    <t>자재 27</t>
  </si>
  <si>
    <t>561</t>
  </si>
  <si>
    <t>767</t>
  </si>
  <si>
    <t>자재 28</t>
  </si>
  <si>
    <t>778</t>
  </si>
  <si>
    <t>568</t>
  </si>
  <si>
    <t>779</t>
  </si>
  <si>
    <t>자재 29</t>
  </si>
  <si>
    <t>775</t>
  </si>
  <si>
    <t>565</t>
  </si>
  <si>
    <t>자재 30</t>
  </si>
  <si>
    <t>자재 31</t>
  </si>
  <si>
    <t>자재 32</t>
  </si>
  <si>
    <t>자재 33</t>
  </si>
  <si>
    <t>자재 34</t>
  </si>
  <si>
    <t>788</t>
  </si>
  <si>
    <t>569</t>
  </si>
  <si>
    <t>780</t>
  </si>
  <si>
    <t>자재 35</t>
  </si>
  <si>
    <t>자재 36</t>
  </si>
  <si>
    <t>자재 37</t>
  </si>
  <si>
    <t>자재 38</t>
  </si>
  <si>
    <t>896</t>
  </si>
  <si>
    <t>643</t>
  </si>
  <si>
    <t>자재 39</t>
  </si>
  <si>
    <t>(하)152</t>
  </si>
  <si>
    <t>자재 40</t>
  </si>
  <si>
    <t>(하)151</t>
  </si>
  <si>
    <t>자재 41</t>
  </si>
  <si>
    <t>자재 42</t>
  </si>
  <si>
    <t>노임 1</t>
  </si>
  <si>
    <t>B</t>
  </si>
  <si>
    <t>노임 2</t>
  </si>
  <si>
    <t>노임 3</t>
  </si>
  <si>
    <t>노임 4</t>
  </si>
  <si>
    <t>노임 5</t>
  </si>
  <si>
    <t>노임 6</t>
  </si>
  <si>
    <t>자재 43</t>
  </si>
  <si>
    <t>자재 44</t>
  </si>
  <si>
    <t>자재 45</t>
  </si>
  <si>
    <t>자재 46</t>
  </si>
  <si>
    <t>자재 47</t>
  </si>
  <si>
    <t>자재 48</t>
  </si>
  <si>
    <t>자재 49</t>
  </si>
  <si>
    <t>자재 50</t>
  </si>
  <si>
    <t>자재 51</t>
  </si>
  <si>
    <t>자재 52</t>
  </si>
  <si>
    <t>자재 53</t>
  </si>
  <si>
    <t>자재 54</t>
  </si>
  <si>
    <t>자재 55</t>
  </si>
  <si>
    <t>자재 56</t>
  </si>
  <si>
    <t>자재 57</t>
  </si>
  <si>
    <t>자재 58</t>
  </si>
  <si>
    <t>자재 59</t>
  </si>
  <si>
    <t>자재 60</t>
  </si>
  <si>
    <t>자재 61</t>
  </si>
  <si>
    <t>자재 62</t>
  </si>
  <si>
    <t>자재 63</t>
  </si>
  <si>
    <t>자재 64</t>
  </si>
  <si>
    <t>자재 65</t>
  </si>
  <si>
    <t>자재 66</t>
  </si>
  <si>
    <t>자재 67</t>
  </si>
  <si>
    <t>자재 68</t>
  </si>
  <si>
    <t>자재 69</t>
  </si>
  <si>
    <t>자재 70</t>
  </si>
  <si>
    <t>자재 71</t>
  </si>
  <si>
    <t>자재 72</t>
  </si>
  <si>
    <t>이 Sheet는 수정하지 마십시요</t>
  </si>
  <si>
    <t>공사구분</t>
  </si>
  <si>
    <t>C</t>
  </si>
  <si>
    <t>타이틀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</si>
  <si>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</si>
  <si>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</si>
  <si>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</si>
  <si>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</si>
  <si>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</si>
  <si>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</si>
  <si>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</si>
  <si>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</si>
  <si>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</si>
  <si>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</si>
  <si>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</si>
  <si>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</si>
  <si>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</si>
  <si>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</si>
  <si>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</si>
  <si>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</si>
  <si>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</si>
  <si>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A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</si>
  <si>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</si>
  <si>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</si>
  <si>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</si>
  <si>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</si>
  <si>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</si>
  <si>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</si>
  <si>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코드</t>
  </si>
  <si>
    <t>공종구분명</t>
  </si>
  <si>
    <t>원가비목코드</t>
  </si>
  <si>
    <t>작 업 부 산 물</t>
  </si>
  <si>
    <t>A3</t>
  </si>
  <si>
    <t>운    반    비</t>
  </si>
  <si>
    <t>C1</t>
  </si>
  <si>
    <t>관 급 자 재 비</t>
  </si>
  <si>
    <t>DJ</t>
  </si>
  <si>
    <t>사 급 자 재 비</t>
  </si>
  <si>
    <t>D3</t>
  </si>
  <si>
    <t>외    자    재</t>
  </si>
  <si>
    <t>...</t>
  </si>
  <si>
    <t>공    사    원    가    계    산    서</t>
  </si>
  <si>
    <t xml:space="preserve">공사명 [ ] [ 기계설비공사 ] </t>
    <phoneticPr fontId="11" type="noConversion"/>
  </si>
  <si>
    <t xml:space="preserve">  금                액</t>
  </si>
  <si>
    <t xml:space="preserve"> 구    성    비 (%)</t>
  </si>
  <si>
    <t xml:space="preserve"> 비         고</t>
  </si>
  <si>
    <t>순 공 사 원 가</t>
    <phoneticPr fontId="11" type="noConversion"/>
  </si>
  <si>
    <t>재     료     비</t>
    <phoneticPr fontId="11" type="noConversion"/>
  </si>
  <si>
    <t>직    접    재    료    비</t>
    <phoneticPr fontId="11" type="noConversion"/>
  </si>
  <si>
    <t>작 업 설 . 부 산 물 등</t>
    <phoneticPr fontId="11" type="noConversion"/>
  </si>
  <si>
    <t xml:space="preserve"> [소                        계]</t>
    <phoneticPr fontId="11" type="noConversion"/>
  </si>
  <si>
    <t>노    무    비</t>
    <phoneticPr fontId="11" type="noConversion"/>
  </si>
  <si>
    <t>직    접    노    무    비</t>
    <phoneticPr fontId="11" type="noConversion"/>
  </si>
  <si>
    <t>간    접    노    무    비</t>
    <phoneticPr fontId="11" type="noConversion"/>
  </si>
  <si>
    <t xml:space="preserve">  직접노무비의 13%</t>
    <phoneticPr fontId="11" type="noConversion"/>
  </si>
  <si>
    <t>[소                         계]</t>
    <phoneticPr fontId="11" type="noConversion"/>
  </si>
  <si>
    <t>경           비</t>
    <phoneticPr fontId="11" type="noConversion"/>
  </si>
  <si>
    <t>기      계      경      비</t>
    <phoneticPr fontId="11" type="noConversion"/>
  </si>
  <si>
    <t>산    재    보    험   료</t>
    <phoneticPr fontId="11" type="noConversion"/>
  </si>
  <si>
    <t xml:space="preserve">  노무비의 3.7%</t>
    <phoneticPr fontId="11" type="noConversion"/>
  </si>
  <si>
    <t>고    용    보    험   료</t>
    <phoneticPr fontId="11" type="noConversion"/>
  </si>
  <si>
    <t xml:space="preserve">  노무비의 1.01%</t>
    <phoneticPr fontId="11" type="noConversion"/>
  </si>
  <si>
    <t>건    강    보    험   료</t>
    <phoneticPr fontId="11" type="noConversion"/>
  </si>
  <si>
    <t xml:space="preserve">  직접노무비의 3.43%</t>
    <phoneticPr fontId="11" type="noConversion"/>
  </si>
  <si>
    <t>노 인 장 기 요 양 보 험 료</t>
    <phoneticPr fontId="11" type="noConversion"/>
  </si>
  <si>
    <t xml:space="preserve">  건강보험료의 11.52%</t>
    <phoneticPr fontId="11" type="noConversion"/>
  </si>
  <si>
    <t>연    금    보    험   료</t>
    <phoneticPr fontId="11" type="noConversion"/>
  </si>
  <si>
    <t xml:space="preserve">  직접노무비의 4.5%</t>
    <phoneticPr fontId="11" type="noConversion"/>
  </si>
  <si>
    <t>안    전    관    리   비</t>
    <phoneticPr fontId="11" type="noConversion"/>
  </si>
  <si>
    <t xml:space="preserve">  (재료비+직노+관급)*2.93% </t>
    <phoneticPr fontId="11" type="noConversion"/>
  </si>
  <si>
    <t>환    경    관    리   비</t>
    <phoneticPr fontId="11" type="noConversion"/>
  </si>
  <si>
    <t xml:space="preserve">  (재료비+직노+기경)*0.5% </t>
    <phoneticPr fontId="11" type="noConversion"/>
  </si>
  <si>
    <t>하 도 급 지 급 수 수 료</t>
    <phoneticPr fontId="11" type="noConversion"/>
  </si>
  <si>
    <t xml:space="preserve">  (재료비+직노+기경)*0.081% </t>
    <phoneticPr fontId="11" type="noConversion"/>
  </si>
  <si>
    <t>건 설 기 계 지 급 수 수 료</t>
    <phoneticPr fontId="11" type="noConversion"/>
  </si>
  <si>
    <t xml:space="preserve">  (재료비+직노+기경)*0.07% </t>
    <phoneticPr fontId="11" type="noConversion"/>
  </si>
  <si>
    <t>기      타      경      비</t>
    <phoneticPr fontId="11" type="noConversion"/>
  </si>
  <si>
    <t xml:space="preserve">  (재료비+노무비)*5.8%</t>
    <phoneticPr fontId="11" type="noConversion"/>
  </si>
  <si>
    <t>[소                       계]</t>
    <phoneticPr fontId="11" type="noConversion"/>
  </si>
  <si>
    <t>계</t>
  </si>
  <si>
    <t>일           반           관           리           비</t>
    <phoneticPr fontId="11" type="noConversion"/>
  </si>
  <si>
    <t xml:space="preserve">  계의 6%</t>
    <phoneticPr fontId="11" type="noConversion"/>
  </si>
  <si>
    <t>이                                                      윤</t>
    <phoneticPr fontId="11" type="noConversion"/>
  </si>
  <si>
    <t xml:space="preserve">  (노무비+경비+일반관리비)*15%</t>
    <phoneticPr fontId="11" type="noConversion"/>
  </si>
  <si>
    <t>공                 급                가               액</t>
    <phoneticPr fontId="11" type="noConversion"/>
  </si>
  <si>
    <t>T. A. B 공 사</t>
    <phoneticPr fontId="11" type="noConversion"/>
  </si>
  <si>
    <t>부           가           가           치           세</t>
    <phoneticPr fontId="11" type="noConversion"/>
  </si>
  <si>
    <t xml:space="preserve"> (공급가액+T.A.B)의 10%</t>
    <phoneticPr fontId="11" type="noConversion"/>
  </si>
  <si>
    <t>도                급               금                액</t>
    <phoneticPr fontId="11" type="noConversion"/>
  </si>
  <si>
    <t>분           담           금           공           사</t>
    <phoneticPr fontId="11" type="noConversion"/>
  </si>
  <si>
    <t>도           급           자           관           급</t>
    <phoneticPr fontId="11" type="noConversion"/>
  </si>
  <si>
    <t xml:space="preserve"> 부가가치세,조달수수료포함</t>
    <phoneticPr fontId="11" type="noConversion"/>
  </si>
  <si>
    <t>관           급           자           관           급</t>
    <phoneticPr fontId="11" type="noConversion"/>
  </si>
  <si>
    <t>결                정               금                액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</si>
</sst>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76" formatCode="#,###"/>
    <numFmt numFmtId="177" formatCode="#,###;\-#,###;#;"/>
    <numFmt numFmtId="178" formatCode="#,##0.00#"/>
    <numFmt numFmtId="179" formatCode="#,##0.0"/>
    <numFmt numFmtId="180" formatCode="#,##0.00#;\-#,##0.00#;#"/>
    <numFmt numFmtId="181" formatCode="#,##0_);[Red]\(#,##0\)"/>
    <numFmt numFmtId="182" formatCode="#,##0_ 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sz val="11"/>
      <name val="돋움"/>
      <family val="3"/>
      <charset val="129"/>
    </font>
    <font>
      <b/>
      <sz val="16"/>
      <name val="굴림"/>
      <family val="3"/>
      <charset val="129"/>
    </font>
    <font>
      <sz val="14"/>
      <name val="굴림"/>
      <family val="3"/>
      <charset val="129"/>
    </font>
    <font>
      <sz val="11"/>
      <name val="굴림"/>
      <family val="3"/>
      <charset val="129"/>
    </font>
    <font>
      <sz val="12"/>
      <name val="바탕체"/>
      <family val="1"/>
      <charset val="129"/>
    </font>
    <font>
      <sz val="12"/>
      <name val="굴림"/>
      <family val="3"/>
      <charset val="129"/>
    </font>
    <font>
      <sz val="9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180" fontId="5" fillId="0" borderId="1" xfId="0" quotePrefix="1" applyNumberFormat="1" applyFont="1" applyBorder="1" applyAlignment="1">
      <alignment vertical="center" wrapText="1"/>
    </xf>
    <xf numFmtId="180" fontId="5" fillId="0" borderId="1" xfId="0" applyNumberFormat="1" applyFont="1" applyBorder="1" applyAlignment="1">
      <alignment vertical="center" wrapText="1"/>
    </xf>
    <xf numFmtId="180" fontId="0" fillId="0" borderId="0" xfId="0" applyNumberForma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181" fontId="9" fillId="0" borderId="0" xfId="1" applyNumberFormat="1" applyFont="1" applyAlignment="1">
      <alignment horizontal="right" vertical="center"/>
    </xf>
    <xf numFmtId="0" fontId="10" fillId="0" borderId="0" xfId="1" applyFont="1" applyAlignment="1">
      <alignment vertical="center"/>
    </xf>
    <xf numFmtId="181" fontId="10" fillId="0" borderId="0" xfId="1" applyNumberFormat="1" applyFont="1" applyAlignment="1">
      <alignment horizontal="right" vertical="center"/>
    </xf>
    <xf numFmtId="181" fontId="12" fillId="0" borderId="5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1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15" xfId="1" applyFont="1" applyBorder="1" applyAlignment="1">
      <alignment vertical="center"/>
    </xf>
    <xf numFmtId="181" fontId="10" fillId="0" borderId="1" xfId="2" applyNumberFormat="1" applyFont="1" applyBorder="1" applyAlignment="1">
      <alignment horizontal="right" vertical="center"/>
    </xf>
    <xf numFmtId="181" fontId="10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0" fontId="10" fillId="0" borderId="23" xfId="1" applyFont="1" applyBorder="1" applyAlignment="1">
      <alignment vertical="center"/>
    </xf>
    <xf numFmtId="181" fontId="10" fillId="0" borderId="25" xfId="2" applyNumberFormat="1" applyFont="1" applyBorder="1" applyAlignment="1">
      <alignment horizontal="right" vertical="center"/>
    </xf>
    <xf numFmtId="0" fontId="10" fillId="0" borderId="25" xfId="1" applyFont="1" applyBorder="1" applyAlignment="1">
      <alignment vertical="center"/>
    </xf>
    <xf numFmtId="0" fontId="10" fillId="0" borderId="26" xfId="1" applyFont="1" applyBorder="1" applyAlignment="1">
      <alignment vertical="center"/>
    </xf>
    <xf numFmtId="181" fontId="10" fillId="0" borderId="0" xfId="3" applyNumberFormat="1" applyFont="1" applyAlignment="1">
      <alignment horizontal="right" vertical="center"/>
    </xf>
    <xf numFmtId="0" fontId="10" fillId="0" borderId="2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2" fillId="0" borderId="2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5" fillId="0" borderId="1" xfId="0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0" fontId="6" fillId="0" borderId="0" xfId="0" quotePrefix="1" applyFont="1" applyAlignment="1">
      <alignment vertical="center"/>
    </xf>
    <xf numFmtId="0" fontId="12" fillId="2" borderId="7" xfId="1" applyFont="1" applyFill="1" applyBorder="1" applyAlignment="1">
      <alignment horizontal="center" vertical="center" textRotation="255"/>
    </xf>
    <xf numFmtId="0" fontId="10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182" fontId="10" fillId="2" borderId="10" xfId="2" applyNumberFormat="1" applyFont="1" applyFill="1" applyBorder="1" applyAlignment="1">
      <alignment horizontal="right" vertical="center"/>
    </xf>
    <xf numFmtId="0" fontId="10" fillId="2" borderId="10" xfId="1" applyFont="1" applyFill="1" applyBorder="1" applyAlignment="1">
      <alignment vertical="center"/>
    </xf>
    <xf numFmtId="0" fontId="12" fillId="2" borderId="12" xfId="1" applyFont="1" applyFill="1" applyBorder="1" applyAlignment="1">
      <alignment horizontal="center" vertical="center" textRotation="255"/>
    </xf>
    <xf numFmtId="0" fontId="10" fillId="2" borderId="13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182" fontId="10" fillId="2" borderId="1" xfId="2" applyNumberFormat="1" applyFont="1" applyFill="1" applyBorder="1" applyAlignment="1">
      <alignment horizontal="right" vertical="center"/>
    </xf>
    <xf numFmtId="0" fontId="10" fillId="2" borderId="1" xfId="1" applyFont="1" applyFill="1" applyBorder="1" applyAlignment="1">
      <alignment vertical="center"/>
    </xf>
    <xf numFmtId="0" fontId="10" fillId="2" borderId="16" xfId="1" applyFont="1" applyFill="1" applyBorder="1" applyAlignment="1">
      <alignment horizontal="center" vertical="center"/>
    </xf>
    <xf numFmtId="182" fontId="10" fillId="2" borderId="17" xfId="2" applyNumberFormat="1" applyFont="1" applyFill="1" applyBorder="1" applyAlignment="1">
      <alignment horizontal="right" vertical="center"/>
    </xf>
    <xf numFmtId="0" fontId="10" fillId="2" borderId="17" xfId="1" applyFont="1" applyFill="1" applyBorder="1" applyAlignment="1">
      <alignment horizontal="center" vertical="center"/>
    </xf>
    <xf numFmtId="181" fontId="10" fillId="2" borderId="1" xfId="2" applyNumberFormat="1" applyFont="1" applyFill="1" applyBorder="1" applyAlignment="1">
      <alignment horizontal="right" vertical="center"/>
    </xf>
    <xf numFmtId="0" fontId="12" fillId="2" borderId="18" xfId="1" applyFont="1" applyFill="1" applyBorder="1" applyAlignment="1">
      <alignment horizontal="center" vertical="center" textRotation="255"/>
    </xf>
    <xf numFmtId="0" fontId="10" fillId="2" borderId="19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3" borderId="21" xfId="1" applyFont="1" applyFill="1" applyBorder="1" applyAlignment="1">
      <alignment horizontal="center" vertical="center"/>
    </xf>
    <xf numFmtId="0" fontId="10" fillId="3" borderId="22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181" fontId="10" fillId="3" borderId="1" xfId="2" applyNumberFormat="1" applyFont="1" applyFill="1" applyBorder="1" applyAlignment="1">
      <alignment horizontal="right" vertical="center"/>
    </xf>
    <xf numFmtId="0" fontId="10" fillId="3" borderId="1" xfId="1" applyFont="1" applyFill="1" applyBorder="1" applyAlignment="1">
      <alignment vertical="center"/>
    </xf>
  </cellXfs>
  <cellStyles count="4">
    <cellStyle name="쉼표 [0] 2" xfId="3"/>
    <cellStyle name="쉼표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70757</xdr:colOff>
      <xdr:row>3</xdr:row>
      <xdr:rowOff>65314</xdr:rowOff>
    </xdr:from>
    <xdr:to>
      <xdr:col>2</xdr:col>
      <xdr:colOff>1262743</xdr:colOff>
      <xdr:row>3</xdr:row>
      <xdr:rowOff>206829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96B982CF-9E84-48D1-B398-A0ABA59FAA16}"/>
            </a:ext>
          </a:extLst>
        </xdr:cNvPr>
        <xdr:cNvSpPr>
          <a:spLocks noChangeShapeType="1"/>
        </xdr:cNvSpPr>
      </xdr:nvSpPr>
      <xdr:spPr bwMode="auto">
        <a:xfrm>
          <a:off x="70757" y="664028"/>
          <a:ext cx="3216729" cy="1415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70757</xdr:colOff>
      <xdr:row>3</xdr:row>
      <xdr:rowOff>65314</xdr:rowOff>
    </xdr:from>
    <xdr:to>
      <xdr:col>2</xdr:col>
      <xdr:colOff>1262743</xdr:colOff>
      <xdr:row>3</xdr:row>
      <xdr:rowOff>206829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7751414F-B8FD-47EC-9F7D-ABF26AED1A80}"/>
            </a:ext>
          </a:extLst>
        </xdr:cNvPr>
        <xdr:cNvSpPr>
          <a:spLocks noChangeShapeType="1"/>
        </xdr:cNvSpPr>
      </xdr:nvSpPr>
      <xdr:spPr bwMode="auto">
        <a:xfrm>
          <a:off x="70757" y="664028"/>
          <a:ext cx="3216729" cy="1415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BreakPreview" topLeftCell="A7" zoomScaleNormal="100" zoomScaleSheetLayoutView="100" workbookViewId="0">
      <selection activeCell="E19" sqref="E19"/>
    </sheetView>
  </sheetViews>
  <sheetFormatPr defaultColWidth="9.5" defaultRowHeight="13.5" x14ac:dyDescent="0.3"/>
  <cols>
    <col min="1" max="1" width="11.25" style="21" customWidth="1"/>
    <col min="2" max="2" width="15.375" style="21" customWidth="1"/>
    <col min="3" max="3" width="29.375" style="21" customWidth="1"/>
    <col min="4" max="4" width="29.375" style="22" customWidth="1"/>
    <col min="5" max="5" width="35.75" style="21" customWidth="1"/>
    <col min="6" max="6" width="14.625" style="21" customWidth="1"/>
    <col min="7" max="7" width="4.75" style="21" customWidth="1"/>
    <col min="8" max="8" width="13.875" style="21" customWidth="1"/>
    <col min="9" max="256" width="9.5" style="21"/>
    <col min="257" max="257" width="11.25" style="21" customWidth="1"/>
    <col min="258" max="258" width="15.375" style="21" customWidth="1"/>
    <col min="259" max="260" width="29.375" style="21" customWidth="1"/>
    <col min="261" max="261" width="35.75" style="21" customWidth="1"/>
    <col min="262" max="262" width="14.625" style="21" customWidth="1"/>
    <col min="263" max="263" width="4.75" style="21" customWidth="1"/>
    <col min="264" max="264" width="13.875" style="21" customWidth="1"/>
    <col min="265" max="512" width="9.5" style="21"/>
    <col min="513" max="513" width="11.25" style="21" customWidth="1"/>
    <col min="514" max="514" width="15.375" style="21" customWidth="1"/>
    <col min="515" max="516" width="29.375" style="21" customWidth="1"/>
    <col min="517" max="517" width="35.75" style="21" customWidth="1"/>
    <col min="518" max="518" width="14.625" style="21" customWidth="1"/>
    <col min="519" max="519" width="4.75" style="21" customWidth="1"/>
    <col min="520" max="520" width="13.875" style="21" customWidth="1"/>
    <col min="521" max="768" width="9.5" style="21"/>
    <col min="769" max="769" width="11.25" style="21" customWidth="1"/>
    <col min="770" max="770" width="15.375" style="21" customWidth="1"/>
    <col min="771" max="772" width="29.375" style="21" customWidth="1"/>
    <col min="773" max="773" width="35.75" style="21" customWidth="1"/>
    <col min="774" max="774" width="14.625" style="21" customWidth="1"/>
    <col min="775" max="775" width="4.75" style="21" customWidth="1"/>
    <col min="776" max="776" width="13.875" style="21" customWidth="1"/>
    <col min="777" max="1024" width="9.5" style="21"/>
    <col min="1025" max="1025" width="11.25" style="21" customWidth="1"/>
    <col min="1026" max="1026" width="15.375" style="21" customWidth="1"/>
    <col min="1027" max="1028" width="29.375" style="21" customWidth="1"/>
    <col min="1029" max="1029" width="35.75" style="21" customWidth="1"/>
    <col min="1030" max="1030" width="14.625" style="21" customWidth="1"/>
    <col min="1031" max="1031" width="4.75" style="21" customWidth="1"/>
    <col min="1032" max="1032" width="13.875" style="21" customWidth="1"/>
    <col min="1033" max="1280" width="9.5" style="21"/>
    <col min="1281" max="1281" width="11.25" style="21" customWidth="1"/>
    <col min="1282" max="1282" width="15.375" style="21" customWidth="1"/>
    <col min="1283" max="1284" width="29.375" style="21" customWidth="1"/>
    <col min="1285" max="1285" width="35.75" style="21" customWidth="1"/>
    <col min="1286" max="1286" width="14.625" style="21" customWidth="1"/>
    <col min="1287" max="1287" width="4.75" style="21" customWidth="1"/>
    <col min="1288" max="1288" width="13.875" style="21" customWidth="1"/>
    <col min="1289" max="1536" width="9.5" style="21"/>
    <col min="1537" max="1537" width="11.25" style="21" customWidth="1"/>
    <col min="1538" max="1538" width="15.375" style="21" customWidth="1"/>
    <col min="1539" max="1540" width="29.375" style="21" customWidth="1"/>
    <col min="1541" max="1541" width="35.75" style="21" customWidth="1"/>
    <col min="1542" max="1542" width="14.625" style="21" customWidth="1"/>
    <col min="1543" max="1543" width="4.75" style="21" customWidth="1"/>
    <col min="1544" max="1544" width="13.875" style="21" customWidth="1"/>
    <col min="1545" max="1792" width="9.5" style="21"/>
    <col min="1793" max="1793" width="11.25" style="21" customWidth="1"/>
    <col min="1794" max="1794" width="15.375" style="21" customWidth="1"/>
    <col min="1795" max="1796" width="29.375" style="21" customWidth="1"/>
    <col min="1797" max="1797" width="35.75" style="21" customWidth="1"/>
    <col min="1798" max="1798" width="14.625" style="21" customWidth="1"/>
    <col min="1799" max="1799" width="4.75" style="21" customWidth="1"/>
    <col min="1800" max="1800" width="13.875" style="21" customWidth="1"/>
    <col min="1801" max="2048" width="9.5" style="21"/>
    <col min="2049" max="2049" width="11.25" style="21" customWidth="1"/>
    <col min="2050" max="2050" width="15.375" style="21" customWidth="1"/>
    <col min="2051" max="2052" width="29.375" style="21" customWidth="1"/>
    <col min="2053" max="2053" width="35.75" style="21" customWidth="1"/>
    <col min="2054" max="2054" width="14.625" style="21" customWidth="1"/>
    <col min="2055" max="2055" width="4.75" style="21" customWidth="1"/>
    <col min="2056" max="2056" width="13.875" style="21" customWidth="1"/>
    <col min="2057" max="2304" width="9.5" style="21"/>
    <col min="2305" max="2305" width="11.25" style="21" customWidth="1"/>
    <col min="2306" max="2306" width="15.375" style="21" customWidth="1"/>
    <col min="2307" max="2308" width="29.375" style="21" customWidth="1"/>
    <col min="2309" max="2309" width="35.75" style="21" customWidth="1"/>
    <col min="2310" max="2310" width="14.625" style="21" customWidth="1"/>
    <col min="2311" max="2311" width="4.75" style="21" customWidth="1"/>
    <col min="2312" max="2312" width="13.875" style="21" customWidth="1"/>
    <col min="2313" max="2560" width="9.5" style="21"/>
    <col min="2561" max="2561" width="11.25" style="21" customWidth="1"/>
    <col min="2562" max="2562" width="15.375" style="21" customWidth="1"/>
    <col min="2563" max="2564" width="29.375" style="21" customWidth="1"/>
    <col min="2565" max="2565" width="35.75" style="21" customWidth="1"/>
    <col min="2566" max="2566" width="14.625" style="21" customWidth="1"/>
    <col min="2567" max="2567" width="4.75" style="21" customWidth="1"/>
    <col min="2568" max="2568" width="13.875" style="21" customWidth="1"/>
    <col min="2569" max="2816" width="9.5" style="21"/>
    <col min="2817" max="2817" width="11.25" style="21" customWidth="1"/>
    <col min="2818" max="2818" width="15.375" style="21" customWidth="1"/>
    <col min="2819" max="2820" width="29.375" style="21" customWidth="1"/>
    <col min="2821" max="2821" width="35.75" style="21" customWidth="1"/>
    <col min="2822" max="2822" width="14.625" style="21" customWidth="1"/>
    <col min="2823" max="2823" width="4.75" style="21" customWidth="1"/>
    <col min="2824" max="2824" width="13.875" style="21" customWidth="1"/>
    <col min="2825" max="3072" width="9.5" style="21"/>
    <col min="3073" max="3073" width="11.25" style="21" customWidth="1"/>
    <col min="3074" max="3074" width="15.375" style="21" customWidth="1"/>
    <col min="3075" max="3076" width="29.375" style="21" customWidth="1"/>
    <col min="3077" max="3077" width="35.75" style="21" customWidth="1"/>
    <col min="3078" max="3078" width="14.625" style="21" customWidth="1"/>
    <col min="3079" max="3079" width="4.75" style="21" customWidth="1"/>
    <col min="3080" max="3080" width="13.875" style="21" customWidth="1"/>
    <col min="3081" max="3328" width="9.5" style="21"/>
    <col min="3329" max="3329" width="11.25" style="21" customWidth="1"/>
    <col min="3330" max="3330" width="15.375" style="21" customWidth="1"/>
    <col min="3331" max="3332" width="29.375" style="21" customWidth="1"/>
    <col min="3333" max="3333" width="35.75" style="21" customWidth="1"/>
    <col min="3334" max="3334" width="14.625" style="21" customWidth="1"/>
    <col min="3335" max="3335" width="4.75" style="21" customWidth="1"/>
    <col min="3336" max="3336" width="13.875" style="21" customWidth="1"/>
    <col min="3337" max="3584" width="9.5" style="21"/>
    <col min="3585" max="3585" width="11.25" style="21" customWidth="1"/>
    <col min="3586" max="3586" width="15.375" style="21" customWidth="1"/>
    <col min="3587" max="3588" width="29.375" style="21" customWidth="1"/>
    <col min="3589" max="3589" width="35.75" style="21" customWidth="1"/>
    <col min="3590" max="3590" width="14.625" style="21" customWidth="1"/>
    <col min="3591" max="3591" width="4.75" style="21" customWidth="1"/>
    <col min="3592" max="3592" width="13.875" style="21" customWidth="1"/>
    <col min="3593" max="3840" width="9.5" style="21"/>
    <col min="3841" max="3841" width="11.25" style="21" customWidth="1"/>
    <col min="3842" max="3842" width="15.375" style="21" customWidth="1"/>
    <col min="3843" max="3844" width="29.375" style="21" customWidth="1"/>
    <col min="3845" max="3845" width="35.75" style="21" customWidth="1"/>
    <col min="3846" max="3846" width="14.625" style="21" customWidth="1"/>
    <col min="3847" max="3847" width="4.75" style="21" customWidth="1"/>
    <col min="3848" max="3848" width="13.875" style="21" customWidth="1"/>
    <col min="3849" max="4096" width="9.5" style="21"/>
    <col min="4097" max="4097" width="11.25" style="21" customWidth="1"/>
    <col min="4098" max="4098" width="15.375" style="21" customWidth="1"/>
    <col min="4099" max="4100" width="29.375" style="21" customWidth="1"/>
    <col min="4101" max="4101" width="35.75" style="21" customWidth="1"/>
    <col min="4102" max="4102" width="14.625" style="21" customWidth="1"/>
    <col min="4103" max="4103" width="4.75" style="21" customWidth="1"/>
    <col min="4104" max="4104" width="13.875" style="21" customWidth="1"/>
    <col min="4105" max="4352" width="9.5" style="21"/>
    <col min="4353" max="4353" width="11.25" style="21" customWidth="1"/>
    <col min="4354" max="4354" width="15.375" style="21" customWidth="1"/>
    <col min="4355" max="4356" width="29.375" style="21" customWidth="1"/>
    <col min="4357" max="4357" width="35.75" style="21" customWidth="1"/>
    <col min="4358" max="4358" width="14.625" style="21" customWidth="1"/>
    <col min="4359" max="4359" width="4.75" style="21" customWidth="1"/>
    <col min="4360" max="4360" width="13.875" style="21" customWidth="1"/>
    <col min="4361" max="4608" width="9.5" style="21"/>
    <col min="4609" max="4609" width="11.25" style="21" customWidth="1"/>
    <col min="4610" max="4610" width="15.375" style="21" customWidth="1"/>
    <col min="4611" max="4612" width="29.375" style="21" customWidth="1"/>
    <col min="4613" max="4613" width="35.75" style="21" customWidth="1"/>
    <col min="4614" max="4614" width="14.625" style="21" customWidth="1"/>
    <col min="4615" max="4615" width="4.75" style="21" customWidth="1"/>
    <col min="4616" max="4616" width="13.875" style="21" customWidth="1"/>
    <col min="4617" max="4864" width="9.5" style="21"/>
    <col min="4865" max="4865" width="11.25" style="21" customWidth="1"/>
    <col min="4866" max="4866" width="15.375" style="21" customWidth="1"/>
    <col min="4867" max="4868" width="29.375" style="21" customWidth="1"/>
    <col min="4869" max="4869" width="35.75" style="21" customWidth="1"/>
    <col min="4870" max="4870" width="14.625" style="21" customWidth="1"/>
    <col min="4871" max="4871" width="4.75" style="21" customWidth="1"/>
    <col min="4872" max="4872" width="13.875" style="21" customWidth="1"/>
    <col min="4873" max="5120" width="9.5" style="21"/>
    <col min="5121" max="5121" width="11.25" style="21" customWidth="1"/>
    <col min="5122" max="5122" width="15.375" style="21" customWidth="1"/>
    <col min="5123" max="5124" width="29.375" style="21" customWidth="1"/>
    <col min="5125" max="5125" width="35.75" style="21" customWidth="1"/>
    <col min="5126" max="5126" width="14.625" style="21" customWidth="1"/>
    <col min="5127" max="5127" width="4.75" style="21" customWidth="1"/>
    <col min="5128" max="5128" width="13.875" style="21" customWidth="1"/>
    <col min="5129" max="5376" width="9.5" style="21"/>
    <col min="5377" max="5377" width="11.25" style="21" customWidth="1"/>
    <col min="5378" max="5378" width="15.375" style="21" customWidth="1"/>
    <col min="5379" max="5380" width="29.375" style="21" customWidth="1"/>
    <col min="5381" max="5381" width="35.75" style="21" customWidth="1"/>
    <col min="5382" max="5382" width="14.625" style="21" customWidth="1"/>
    <col min="5383" max="5383" width="4.75" style="21" customWidth="1"/>
    <col min="5384" max="5384" width="13.875" style="21" customWidth="1"/>
    <col min="5385" max="5632" width="9.5" style="21"/>
    <col min="5633" max="5633" width="11.25" style="21" customWidth="1"/>
    <col min="5634" max="5634" width="15.375" style="21" customWidth="1"/>
    <col min="5635" max="5636" width="29.375" style="21" customWidth="1"/>
    <col min="5637" max="5637" width="35.75" style="21" customWidth="1"/>
    <col min="5638" max="5638" width="14.625" style="21" customWidth="1"/>
    <col min="5639" max="5639" width="4.75" style="21" customWidth="1"/>
    <col min="5640" max="5640" width="13.875" style="21" customWidth="1"/>
    <col min="5641" max="5888" width="9.5" style="21"/>
    <col min="5889" max="5889" width="11.25" style="21" customWidth="1"/>
    <col min="5890" max="5890" width="15.375" style="21" customWidth="1"/>
    <col min="5891" max="5892" width="29.375" style="21" customWidth="1"/>
    <col min="5893" max="5893" width="35.75" style="21" customWidth="1"/>
    <col min="5894" max="5894" width="14.625" style="21" customWidth="1"/>
    <col min="5895" max="5895" width="4.75" style="21" customWidth="1"/>
    <col min="5896" max="5896" width="13.875" style="21" customWidth="1"/>
    <col min="5897" max="6144" width="9.5" style="21"/>
    <col min="6145" max="6145" width="11.25" style="21" customWidth="1"/>
    <col min="6146" max="6146" width="15.375" style="21" customWidth="1"/>
    <col min="6147" max="6148" width="29.375" style="21" customWidth="1"/>
    <col min="6149" max="6149" width="35.75" style="21" customWidth="1"/>
    <col min="6150" max="6150" width="14.625" style="21" customWidth="1"/>
    <col min="6151" max="6151" width="4.75" style="21" customWidth="1"/>
    <col min="6152" max="6152" width="13.875" style="21" customWidth="1"/>
    <col min="6153" max="6400" width="9.5" style="21"/>
    <col min="6401" max="6401" width="11.25" style="21" customWidth="1"/>
    <col min="6402" max="6402" width="15.375" style="21" customWidth="1"/>
    <col min="6403" max="6404" width="29.375" style="21" customWidth="1"/>
    <col min="6405" max="6405" width="35.75" style="21" customWidth="1"/>
    <col min="6406" max="6406" width="14.625" style="21" customWidth="1"/>
    <col min="6407" max="6407" width="4.75" style="21" customWidth="1"/>
    <col min="6408" max="6408" width="13.875" style="21" customWidth="1"/>
    <col min="6409" max="6656" width="9.5" style="21"/>
    <col min="6657" max="6657" width="11.25" style="21" customWidth="1"/>
    <col min="6658" max="6658" width="15.375" style="21" customWidth="1"/>
    <col min="6659" max="6660" width="29.375" style="21" customWidth="1"/>
    <col min="6661" max="6661" width="35.75" style="21" customWidth="1"/>
    <col min="6662" max="6662" width="14.625" style="21" customWidth="1"/>
    <col min="6663" max="6663" width="4.75" style="21" customWidth="1"/>
    <col min="6664" max="6664" width="13.875" style="21" customWidth="1"/>
    <col min="6665" max="6912" width="9.5" style="21"/>
    <col min="6913" max="6913" width="11.25" style="21" customWidth="1"/>
    <col min="6914" max="6914" width="15.375" style="21" customWidth="1"/>
    <col min="6915" max="6916" width="29.375" style="21" customWidth="1"/>
    <col min="6917" max="6917" width="35.75" style="21" customWidth="1"/>
    <col min="6918" max="6918" width="14.625" style="21" customWidth="1"/>
    <col min="6919" max="6919" width="4.75" style="21" customWidth="1"/>
    <col min="6920" max="6920" width="13.875" style="21" customWidth="1"/>
    <col min="6921" max="7168" width="9.5" style="21"/>
    <col min="7169" max="7169" width="11.25" style="21" customWidth="1"/>
    <col min="7170" max="7170" width="15.375" style="21" customWidth="1"/>
    <col min="7171" max="7172" width="29.375" style="21" customWidth="1"/>
    <col min="7173" max="7173" width="35.75" style="21" customWidth="1"/>
    <col min="7174" max="7174" width="14.625" style="21" customWidth="1"/>
    <col min="7175" max="7175" width="4.75" style="21" customWidth="1"/>
    <col min="7176" max="7176" width="13.875" style="21" customWidth="1"/>
    <col min="7177" max="7424" width="9.5" style="21"/>
    <col min="7425" max="7425" width="11.25" style="21" customWidth="1"/>
    <col min="7426" max="7426" width="15.375" style="21" customWidth="1"/>
    <col min="7427" max="7428" width="29.375" style="21" customWidth="1"/>
    <col min="7429" max="7429" width="35.75" style="21" customWidth="1"/>
    <col min="7430" max="7430" width="14.625" style="21" customWidth="1"/>
    <col min="7431" max="7431" width="4.75" style="21" customWidth="1"/>
    <col min="7432" max="7432" width="13.875" style="21" customWidth="1"/>
    <col min="7433" max="7680" width="9.5" style="21"/>
    <col min="7681" max="7681" width="11.25" style="21" customWidth="1"/>
    <col min="7682" max="7682" width="15.375" style="21" customWidth="1"/>
    <col min="7683" max="7684" width="29.375" style="21" customWidth="1"/>
    <col min="7685" max="7685" width="35.75" style="21" customWidth="1"/>
    <col min="7686" max="7686" width="14.625" style="21" customWidth="1"/>
    <col min="7687" max="7687" width="4.75" style="21" customWidth="1"/>
    <col min="7688" max="7688" width="13.875" style="21" customWidth="1"/>
    <col min="7689" max="7936" width="9.5" style="21"/>
    <col min="7937" max="7937" width="11.25" style="21" customWidth="1"/>
    <col min="7938" max="7938" width="15.375" style="21" customWidth="1"/>
    <col min="7939" max="7940" width="29.375" style="21" customWidth="1"/>
    <col min="7941" max="7941" width="35.75" style="21" customWidth="1"/>
    <col min="7942" max="7942" width="14.625" style="21" customWidth="1"/>
    <col min="7943" max="7943" width="4.75" style="21" customWidth="1"/>
    <col min="7944" max="7944" width="13.875" style="21" customWidth="1"/>
    <col min="7945" max="8192" width="9.5" style="21"/>
    <col min="8193" max="8193" width="11.25" style="21" customWidth="1"/>
    <col min="8194" max="8194" width="15.375" style="21" customWidth="1"/>
    <col min="8195" max="8196" width="29.375" style="21" customWidth="1"/>
    <col min="8197" max="8197" width="35.75" style="21" customWidth="1"/>
    <col min="8198" max="8198" width="14.625" style="21" customWidth="1"/>
    <col min="8199" max="8199" width="4.75" style="21" customWidth="1"/>
    <col min="8200" max="8200" width="13.875" style="21" customWidth="1"/>
    <col min="8201" max="8448" width="9.5" style="21"/>
    <col min="8449" max="8449" width="11.25" style="21" customWidth="1"/>
    <col min="8450" max="8450" width="15.375" style="21" customWidth="1"/>
    <col min="8451" max="8452" width="29.375" style="21" customWidth="1"/>
    <col min="8453" max="8453" width="35.75" style="21" customWidth="1"/>
    <col min="8454" max="8454" width="14.625" style="21" customWidth="1"/>
    <col min="8455" max="8455" width="4.75" style="21" customWidth="1"/>
    <col min="8456" max="8456" width="13.875" style="21" customWidth="1"/>
    <col min="8457" max="8704" width="9.5" style="21"/>
    <col min="8705" max="8705" width="11.25" style="21" customWidth="1"/>
    <col min="8706" max="8706" width="15.375" style="21" customWidth="1"/>
    <col min="8707" max="8708" width="29.375" style="21" customWidth="1"/>
    <col min="8709" max="8709" width="35.75" style="21" customWidth="1"/>
    <col min="8710" max="8710" width="14.625" style="21" customWidth="1"/>
    <col min="8711" max="8711" width="4.75" style="21" customWidth="1"/>
    <col min="8712" max="8712" width="13.875" style="21" customWidth="1"/>
    <col min="8713" max="8960" width="9.5" style="21"/>
    <col min="8961" max="8961" width="11.25" style="21" customWidth="1"/>
    <col min="8962" max="8962" width="15.375" style="21" customWidth="1"/>
    <col min="8963" max="8964" width="29.375" style="21" customWidth="1"/>
    <col min="8965" max="8965" width="35.75" style="21" customWidth="1"/>
    <col min="8966" max="8966" width="14.625" style="21" customWidth="1"/>
    <col min="8967" max="8967" width="4.75" style="21" customWidth="1"/>
    <col min="8968" max="8968" width="13.875" style="21" customWidth="1"/>
    <col min="8969" max="9216" width="9.5" style="21"/>
    <col min="9217" max="9217" width="11.25" style="21" customWidth="1"/>
    <col min="9218" max="9218" width="15.375" style="21" customWidth="1"/>
    <col min="9219" max="9220" width="29.375" style="21" customWidth="1"/>
    <col min="9221" max="9221" width="35.75" style="21" customWidth="1"/>
    <col min="9222" max="9222" width="14.625" style="21" customWidth="1"/>
    <col min="9223" max="9223" width="4.75" style="21" customWidth="1"/>
    <col min="9224" max="9224" width="13.875" style="21" customWidth="1"/>
    <col min="9225" max="9472" width="9.5" style="21"/>
    <col min="9473" max="9473" width="11.25" style="21" customWidth="1"/>
    <col min="9474" max="9474" width="15.375" style="21" customWidth="1"/>
    <col min="9475" max="9476" width="29.375" style="21" customWidth="1"/>
    <col min="9477" max="9477" width="35.75" style="21" customWidth="1"/>
    <col min="9478" max="9478" width="14.625" style="21" customWidth="1"/>
    <col min="9479" max="9479" width="4.75" style="21" customWidth="1"/>
    <col min="9480" max="9480" width="13.875" style="21" customWidth="1"/>
    <col min="9481" max="9728" width="9.5" style="21"/>
    <col min="9729" max="9729" width="11.25" style="21" customWidth="1"/>
    <col min="9730" max="9730" width="15.375" style="21" customWidth="1"/>
    <col min="9731" max="9732" width="29.375" style="21" customWidth="1"/>
    <col min="9733" max="9733" width="35.75" style="21" customWidth="1"/>
    <col min="9734" max="9734" width="14.625" style="21" customWidth="1"/>
    <col min="9735" max="9735" width="4.75" style="21" customWidth="1"/>
    <col min="9736" max="9736" width="13.875" style="21" customWidth="1"/>
    <col min="9737" max="9984" width="9.5" style="21"/>
    <col min="9985" max="9985" width="11.25" style="21" customWidth="1"/>
    <col min="9986" max="9986" width="15.375" style="21" customWidth="1"/>
    <col min="9987" max="9988" width="29.375" style="21" customWidth="1"/>
    <col min="9989" max="9989" width="35.75" style="21" customWidth="1"/>
    <col min="9990" max="9990" width="14.625" style="21" customWidth="1"/>
    <col min="9991" max="9991" width="4.75" style="21" customWidth="1"/>
    <col min="9992" max="9992" width="13.875" style="21" customWidth="1"/>
    <col min="9993" max="10240" width="9.5" style="21"/>
    <col min="10241" max="10241" width="11.25" style="21" customWidth="1"/>
    <col min="10242" max="10242" width="15.375" style="21" customWidth="1"/>
    <col min="10243" max="10244" width="29.375" style="21" customWidth="1"/>
    <col min="10245" max="10245" width="35.75" style="21" customWidth="1"/>
    <col min="10246" max="10246" width="14.625" style="21" customWidth="1"/>
    <col min="10247" max="10247" width="4.75" style="21" customWidth="1"/>
    <col min="10248" max="10248" width="13.875" style="21" customWidth="1"/>
    <col min="10249" max="10496" width="9.5" style="21"/>
    <col min="10497" max="10497" width="11.25" style="21" customWidth="1"/>
    <col min="10498" max="10498" width="15.375" style="21" customWidth="1"/>
    <col min="10499" max="10500" width="29.375" style="21" customWidth="1"/>
    <col min="10501" max="10501" width="35.75" style="21" customWidth="1"/>
    <col min="10502" max="10502" width="14.625" style="21" customWidth="1"/>
    <col min="10503" max="10503" width="4.75" style="21" customWidth="1"/>
    <col min="10504" max="10504" width="13.875" style="21" customWidth="1"/>
    <col min="10505" max="10752" width="9.5" style="21"/>
    <col min="10753" max="10753" width="11.25" style="21" customWidth="1"/>
    <col min="10754" max="10754" width="15.375" style="21" customWidth="1"/>
    <col min="10755" max="10756" width="29.375" style="21" customWidth="1"/>
    <col min="10757" max="10757" width="35.75" style="21" customWidth="1"/>
    <col min="10758" max="10758" width="14.625" style="21" customWidth="1"/>
    <col min="10759" max="10759" width="4.75" style="21" customWidth="1"/>
    <col min="10760" max="10760" width="13.875" style="21" customWidth="1"/>
    <col min="10761" max="11008" width="9.5" style="21"/>
    <col min="11009" max="11009" width="11.25" style="21" customWidth="1"/>
    <col min="11010" max="11010" width="15.375" style="21" customWidth="1"/>
    <col min="11011" max="11012" width="29.375" style="21" customWidth="1"/>
    <col min="11013" max="11013" width="35.75" style="21" customWidth="1"/>
    <col min="11014" max="11014" width="14.625" style="21" customWidth="1"/>
    <col min="11015" max="11015" width="4.75" style="21" customWidth="1"/>
    <col min="11016" max="11016" width="13.875" style="21" customWidth="1"/>
    <col min="11017" max="11264" width="9.5" style="21"/>
    <col min="11265" max="11265" width="11.25" style="21" customWidth="1"/>
    <col min="11266" max="11266" width="15.375" style="21" customWidth="1"/>
    <col min="11267" max="11268" width="29.375" style="21" customWidth="1"/>
    <col min="11269" max="11269" width="35.75" style="21" customWidth="1"/>
    <col min="11270" max="11270" width="14.625" style="21" customWidth="1"/>
    <col min="11271" max="11271" width="4.75" style="21" customWidth="1"/>
    <col min="11272" max="11272" width="13.875" style="21" customWidth="1"/>
    <col min="11273" max="11520" width="9.5" style="21"/>
    <col min="11521" max="11521" width="11.25" style="21" customWidth="1"/>
    <col min="11522" max="11522" width="15.375" style="21" customWidth="1"/>
    <col min="11523" max="11524" width="29.375" style="21" customWidth="1"/>
    <col min="11525" max="11525" width="35.75" style="21" customWidth="1"/>
    <col min="11526" max="11526" width="14.625" style="21" customWidth="1"/>
    <col min="11527" max="11527" width="4.75" style="21" customWidth="1"/>
    <col min="11528" max="11528" width="13.875" style="21" customWidth="1"/>
    <col min="11529" max="11776" width="9.5" style="21"/>
    <col min="11777" max="11777" width="11.25" style="21" customWidth="1"/>
    <col min="11778" max="11778" width="15.375" style="21" customWidth="1"/>
    <col min="11779" max="11780" width="29.375" style="21" customWidth="1"/>
    <col min="11781" max="11781" width="35.75" style="21" customWidth="1"/>
    <col min="11782" max="11782" width="14.625" style="21" customWidth="1"/>
    <col min="11783" max="11783" width="4.75" style="21" customWidth="1"/>
    <col min="11784" max="11784" width="13.875" style="21" customWidth="1"/>
    <col min="11785" max="12032" width="9.5" style="21"/>
    <col min="12033" max="12033" width="11.25" style="21" customWidth="1"/>
    <col min="12034" max="12034" width="15.375" style="21" customWidth="1"/>
    <col min="12035" max="12036" width="29.375" style="21" customWidth="1"/>
    <col min="12037" max="12037" width="35.75" style="21" customWidth="1"/>
    <col min="12038" max="12038" width="14.625" style="21" customWidth="1"/>
    <col min="12039" max="12039" width="4.75" style="21" customWidth="1"/>
    <col min="12040" max="12040" width="13.875" style="21" customWidth="1"/>
    <col min="12041" max="12288" width="9.5" style="21"/>
    <col min="12289" max="12289" width="11.25" style="21" customWidth="1"/>
    <col min="12290" max="12290" width="15.375" style="21" customWidth="1"/>
    <col min="12291" max="12292" width="29.375" style="21" customWidth="1"/>
    <col min="12293" max="12293" width="35.75" style="21" customWidth="1"/>
    <col min="12294" max="12294" width="14.625" style="21" customWidth="1"/>
    <col min="12295" max="12295" width="4.75" style="21" customWidth="1"/>
    <col min="12296" max="12296" width="13.875" style="21" customWidth="1"/>
    <col min="12297" max="12544" width="9.5" style="21"/>
    <col min="12545" max="12545" width="11.25" style="21" customWidth="1"/>
    <col min="12546" max="12546" width="15.375" style="21" customWidth="1"/>
    <col min="12547" max="12548" width="29.375" style="21" customWidth="1"/>
    <col min="12549" max="12549" width="35.75" style="21" customWidth="1"/>
    <col min="12550" max="12550" width="14.625" style="21" customWidth="1"/>
    <col min="12551" max="12551" width="4.75" style="21" customWidth="1"/>
    <col min="12552" max="12552" width="13.875" style="21" customWidth="1"/>
    <col min="12553" max="12800" width="9.5" style="21"/>
    <col min="12801" max="12801" width="11.25" style="21" customWidth="1"/>
    <col min="12802" max="12802" width="15.375" style="21" customWidth="1"/>
    <col min="12803" max="12804" width="29.375" style="21" customWidth="1"/>
    <col min="12805" max="12805" width="35.75" style="21" customWidth="1"/>
    <col min="12806" max="12806" width="14.625" style="21" customWidth="1"/>
    <col min="12807" max="12807" width="4.75" style="21" customWidth="1"/>
    <col min="12808" max="12808" width="13.875" style="21" customWidth="1"/>
    <col min="12809" max="13056" width="9.5" style="21"/>
    <col min="13057" max="13057" width="11.25" style="21" customWidth="1"/>
    <col min="13058" max="13058" width="15.375" style="21" customWidth="1"/>
    <col min="13059" max="13060" width="29.375" style="21" customWidth="1"/>
    <col min="13061" max="13061" width="35.75" style="21" customWidth="1"/>
    <col min="13062" max="13062" width="14.625" style="21" customWidth="1"/>
    <col min="13063" max="13063" width="4.75" style="21" customWidth="1"/>
    <col min="13064" max="13064" width="13.875" style="21" customWidth="1"/>
    <col min="13065" max="13312" width="9.5" style="21"/>
    <col min="13313" max="13313" width="11.25" style="21" customWidth="1"/>
    <col min="13314" max="13314" width="15.375" style="21" customWidth="1"/>
    <col min="13315" max="13316" width="29.375" style="21" customWidth="1"/>
    <col min="13317" max="13317" width="35.75" style="21" customWidth="1"/>
    <col min="13318" max="13318" width="14.625" style="21" customWidth="1"/>
    <col min="13319" max="13319" width="4.75" style="21" customWidth="1"/>
    <col min="13320" max="13320" width="13.875" style="21" customWidth="1"/>
    <col min="13321" max="13568" width="9.5" style="21"/>
    <col min="13569" max="13569" width="11.25" style="21" customWidth="1"/>
    <col min="13570" max="13570" width="15.375" style="21" customWidth="1"/>
    <col min="13571" max="13572" width="29.375" style="21" customWidth="1"/>
    <col min="13573" max="13573" width="35.75" style="21" customWidth="1"/>
    <col min="13574" max="13574" width="14.625" style="21" customWidth="1"/>
    <col min="13575" max="13575" width="4.75" style="21" customWidth="1"/>
    <col min="13576" max="13576" width="13.875" style="21" customWidth="1"/>
    <col min="13577" max="13824" width="9.5" style="21"/>
    <col min="13825" max="13825" width="11.25" style="21" customWidth="1"/>
    <col min="13826" max="13826" width="15.375" style="21" customWidth="1"/>
    <col min="13827" max="13828" width="29.375" style="21" customWidth="1"/>
    <col min="13829" max="13829" width="35.75" style="21" customWidth="1"/>
    <col min="13830" max="13830" width="14.625" style="21" customWidth="1"/>
    <col min="13831" max="13831" width="4.75" style="21" customWidth="1"/>
    <col min="13832" max="13832" width="13.875" style="21" customWidth="1"/>
    <col min="13833" max="14080" width="9.5" style="21"/>
    <col min="14081" max="14081" width="11.25" style="21" customWidth="1"/>
    <col min="14082" max="14082" width="15.375" style="21" customWidth="1"/>
    <col min="14083" max="14084" width="29.375" style="21" customWidth="1"/>
    <col min="14085" max="14085" width="35.75" style="21" customWidth="1"/>
    <col min="14086" max="14086" width="14.625" style="21" customWidth="1"/>
    <col min="14087" max="14087" width="4.75" style="21" customWidth="1"/>
    <col min="14088" max="14088" width="13.875" style="21" customWidth="1"/>
    <col min="14089" max="14336" width="9.5" style="21"/>
    <col min="14337" max="14337" width="11.25" style="21" customWidth="1"/>
    <col min="14338" max="14338" width="15.375" style="21" customWidth="1"/>
    <col min="14339" max="14340" width="29.375" style="21" customWidth="1"/>
    <col min="14341" max="14341" width="35.75" style="21" customWidth="1"/>
    <col min="14342" max="14342" width="14.625" style="21" customWidth="1"/>
    <col min="14343" max="14343" width="4.75" style="21" customWidth="1"/>
    <col min="14344" max="14344" width="13.875" style="21" customWidth="1"/>
    <col min="14345" max="14592" width="9.5" style="21"/>
    <col min="14593" max="14593" width="11.25" style="21" customWidth="1"/>
    <col min="14594" max="14594" width="15.375" style="21" customWidth="1"/>
    <col min="14595" max="14596" width="29.375" style="21" customWidth="1"/>
    <col min="14597" max="14597" width="35.75" style="21" customWidth="1"/>
    <col min="14598" max="14598" width="14.625" style="21" customWidth="1"/>
    <col min="14599" max="14599" width="4.75" style="21" customWidth="1"/>
    <col min="14600" max="14600" width="13.875" style="21" customWidth="1"/>
    <col min="14601" max="14848" width="9.5" style="21"/>
    <col min="14849" max="14849" width="11.25" style="21" customWidth="1"/>
    <col min="14850" max="14850" width="15.375" style="21" customWidth="1"/>
    <col min="14851" max="14852" width="29.375" style="21" customWidth="1"/>
    <col min="14853" max="14853" width="35.75" style="21" customWidth="1"/>
    <col min="14854" max="14854" width="14.625" style="21" customWidth="1"/>
    <col min="14855" max="14855" width="4.75" style="21" customWidth="1"/>
    <col min="14856" max="14856" width="13.875" style="21" customWidth="1"/>
    <col min="14857" max="15104" width="9.5" style="21"/>
    <col min="15105" max="15105" width="11.25" style="21" customWidth="1"/>
    <col min="15106" max="15106" width="15.375" style="21" customWidth="1"/>
    <col min="15107" max="15108" width="29.375" style="21" customWidth="1"/>
    <col min="15109" max="15109" width="35.75" style="21" customWidth="1"/>
    <col min="15110" max="15110" width="14.625" style="21" customWidth="1"/>
    <col min="15111" max="15111" width="4.75" style="21" customWidth="1"/>
    <col min="15112" max="15112" width="13.875" style="21" customWidth="1"/>
    <col min="15113" max="15360" width="9.5" style="21"/>
    <col min="15361" max="15361" width="11.25" style="21" customWidth="1"/>
    <col min="15362" max="15362" width="15.375" style="21" customWidth="1"/>
    <col min="15363" max="15364" width="29.375" style="21" customWidth="1"/>
    <col min="15365" max="15365" width="35.75" style="21" customWidth="1"/>
    <col min="15366" max="15366" width="14.625" style="21" customWidth="1"/>
    <col min="15367" max="15367" width="4.75" style="21" customWidth="1"/>
    <col min="15368" max="15368" width="13.875" style="21" customWidth="1"/>
    <col min="15369" max="15616" width="9.5" style="21"/>
    <col min="15617" max="15617" width="11.25" style="21" customWidth="1"/>
    <col min="15618" max="15618" width="15.375" style="21" customWidth="1"/>
    <col min="15619" max="15620" width="29.375" style="21" customWidth="1"/>
    <col min="15621" max="15621" width="35.75" style="21" customWidth="1"/>
    <col min="15622" max="15622" width="14.625" style="21" customWidth="1"/>
    <col min="15623" max="15623" width="4.75" style="21" customWidth="1"/>
    <col min="15624" max="15624" width="13.875" style="21" customWidth="1"/>
    <col min="15625" max="15872" width="9.5" style="21"/>
    <col min="15873" max="15873" width="11.25" style="21" customWidth="1"/>
    <col min="15874" max="15874" width="15.375" style="21" customWidth="1"/>
    <col min="15875" max="15876" width="29.375" style="21" customWidth="1"/>
    <col min="15877" max="15877" width="35.75" style="21" customWidth="1"/>
    <col min="15878" max="15878" width="14.625" style="21" customWidth="1"/>
    <col min="15879" max="15879" width="4.75" style="21" customWidth="1"/>
    <col min="15880" max="15880" width="13.875" style="21" customWidth="1"/>
    <col min="15881" max="16128" width="9.5" style="21"/>
    <col min="16129" max="16129" width="11.25" style="21" customWidth="1"/>
    <col min="16130" max="16130" width="15.375" style="21" customWidth="1"/>
    <col min="16131" max="16132" width="29.375" style="21" customWidth="1"/>
    <col min="16133" max="16133" width="35.75" style="21" customWidth="1"/>
    <col min="16134" max="16134" width="14.625" style="21" customWidth="1"/>
    <col min="16135" max="16135" width="4.75" style="21" customWidth="1"/>
    <col min="16136" max="16136" width="13.875" style="21" customWidth="1"/>
    <col min="16137" max="16384" width="9.5" style="21"/>
  </cols>
  <sheetData>
    <row r="1" spans="1:7" s="18" customFormat="1" ht="18.75" customHeight="1" x14ac:dyDescent="0.3">
      <c r="A1" s="44" t="s">
        <v>719</v>
      </c>
      <c r="B1" s="44"/>
      <c r="C1" s="44"/>
      <c r="D1" s="44"/>
      <c r="E1" s="44"/>
      <c r="F1" s="44"/>
      <c r="G1" s="17"/>
    </row>
    <row r="2" spans="1:7" s="19" customFormat="1" ht="10.5" customHeight="1" x14ac:dyDescent="0.55000000000000004">
      <c r="D2" s="20"/>
    </row>
    <row r="3" spans="1:7" ht="18.75" customHeight="1" thickBot="1" x14ac:dyDescent="0.35">
      <c r="A3" s="21" t="s">
        <v>720</v>
      </c>
    </row>
    <row r="4" spans="1:7" s="27" customFormat="1" ht="18.75" customHeight="1" thickBot="1" x14ac:dyDescent="0.35">
      <c r="A4" s="45"/>
      <c r="B4" s="46"/>
      <c r="C4" s="47"/>
      <c r="D4" s="23" t="s">
        <v>721</v>
      </c>
      <c r="E4" s="24" t="s">
        <v>722</v>
      </c>
      <c r="F4" s="25" t="s">
        <v>723</v>
      </c>
      <c r="G4" s="26"/>
    </row>
    <row r="5" spans="1:7" ht="18.75" customHeight="1" x14ac:dyDescent="0.3">
      <c r="A5" s="57" t="s">
        <v>724</v>
      </c>
      <c r="B5" s="58" t="s">
        <v>725</v>
      </c>
      <c r="C5" s="59" t="s">
        <v>726</v>
      </c>
      <c r="D5" s="60">
        <v>-293171</v>
      </c>
      <c r="E5" s="61"/>
      <c r="F5" s="28"/>
      <c r="G5" s="29"/>
    </row>
    <row r="6" spans="1:7" ht="18.75" customHeight="1" x14ac:dyDescent="0.3">
      <c r="A6" s="62"/>
      <c r="B6" s="63"/>
      <c r="C6" s="64" t="s">
        <v>727</v>
      </c>
      <c r="D6" s="65"/>
      <c r="E6" s="66"/>
      <c r="F6" s="31"/>
      <c r="G6" s="29"/>
    </row>
    <row r="7" spans="1:7" ht="18.75" customHeight="1" x14ac:dyDescent="0.3">
      <c r="A7" s="62"/>
      <c r="B7" s="67"/>
      <c r="C7" s="64" t="s">
        <v>728</v>
      </c>
      <c r="D7" s="68">
        <f>INT(SUM(D5:D6))</f>
        <v>-293171</v>
      </c>
      <c r="E7" s="66"/>
      <c r="F7" s="31"/>
      <c r="G7" s="29"/>
    </row>
    <row r="8" spans="1:7" ht="18.75" customHeight="1" x14ac:dyDescent="0.3">
      <c r="A8" s="62"/>
      <c r="B8" s="69" t="s">
        <v>729</v>
      </c>
      <c r="C8" s="64" t="s">
        <v>730</v>
      </c>
      <c r="D8" s="70">
        <v>15246997</v>
      </c>
      <c r="E8" s="66"/>
      <c r="F8" s="31"/>
      <c r="G8" s="29"/>
    </row>
    <row r="9" spans="1:7" ht="18.75" customHeight="1" x14ac:dyDescent="0.3">
      <c r="A9" s="62"/>
      <c r="B9" s="63"/>
      <c r="C9" s="64" t="s">
        <v>731</v>
      </c>
      <c r="D9" s="70">
        <f>INT(SUM(D8)*13%)</f>
        <v>1982109</v>
      </c>
      <c r="E9" s="66" t="s">
        <v>732</v>
      </c>
      <c r="F9" s="31"/>
      <c r="G9" s="29"/>
    </row>
    <row r="10" spans="1:7" ht="18.75" customHeight="1" x14ac:dyDescent="0.3">
      <c r="A10" s="62"/>
      <c r="B10" s="67"/>
      <c r="C10" s="64" t="s">
        <v>733</v>
      </c>
      <c r="D10" s="70">
        <f>SUM(D8:D9)</f>
        <v>17229106</v>
      </c>
      <c r="E10" s="66"/>
      <c r="F10" s="31"/>
      <c r="G10" s="29"/>
    </row>
    <row r="11" spans="1:7" ht="18.75" customHeight="1" x14ac:dyDescent="0.3">
      <c r="A11" s="62"/>
      <c r="B11" s="69" t="s">
        <v>734</v>
      </c>
      <c r="C11" s="64" t="s">
        <v>735</v>
      </c>
      <c r="D11" s="70">
        <v>170147</v>
      </c>
      <c r="E11" s="66"/>
      <c r="F11" s="31"/>
      <c r="G11" s="29"/>
    </row>
    <row r="12" spans="1:7" ht="18.75" customHeight="1" x14ac:dyDescent="0.3">
      <c r="A12" s="62"/>
      <c r="B12" s="63"/>
      <c r="C12" s="64" t="s">
        <v>736</v>
      </c>
      <c r="D12" s="70">
        <f>INT(SUM(D10)*3.7%)</f>
        <v>637476</v>
      </c>
      <c r="E12" s="66" t="s">
        <v>737</v>
      </c>
      <c r="F12" s="31"/>
      <c r="G12" s="29"/>
    </row>
    <row r="13" spans="1:7" ht="18.75" customHeight="1" x14ac:dyDescent="0.3">
      <c r="A13" s="62"/>
      <c r="B13" s="63"/>
      <c r="C13" s="64" t="s">
        <v>738</v>
      </c>
      <c r="D13" s="70">
        <f>INT(SUM(D10)*1.01%)</f>
        <v>174013</v>
      </c>
      <c r="E13" s="66" t="s">
        <v>739</v>
      </c>
      <c r="F13" s="31"/>
      <c r="G13" s="29"/>
    </row>
    <row r="14" spans="1:7" ht="18.75" customHeight="1" x14ac:dyDescent="0.3">
      <c r="A14" s="62"/>
      <c r="B14" s="63"/>
      <c r="C14" s="64" t="s">
        <v>740</v>
      </c>
      <c r="D14" s="70">
        <f>INT(SUM(D8)*3.43%)</f>
        <v>522971</v>
      </c>
      <c r="E14" s="66" t="s">
        <v>741</v>
      </c>
      <c r="F14" s="31"/>
      <c r="G14" s="29"/>
    </row>
    <row r="15" spans="1:7" ht="18.75" customHeight="1" x14ac:dyDescent="0.3">
      <c r="A15" s="62"/>
      <c r="B15" s="63"/>
      <c r="C15" s="64" t="s">
        <v>742</v>
      </c>
      <c r="D15" s="70">
        <f>INT(D14*11.52%)</f>
        <v>60246</v>
      </c>
      <c r="E15" s="66" t="s">
        <v>743</v>
      </c>
      <c r="F15" s="31"/>
      <c r="G15" s="29"/>
    </row>
    <row r="16" spans="1:7" ht="18.75" customHeight="1" x14ac:dyDescent="0.3">
      <c r="A16" s="62"/>
      <c r="B16" s="63"/>
      <c r="C16" s="64" t="s">
        <v>744</v>
      </c>
      <c r="D16" s="70">
        <f>INT(SUM(D8)*4.5%)</f>
        <v>686114</v>
      </c>
      <c r="E16" s="66" t="s">
        <v>745</v>
      </c>
      <c r="F16" s="31"/>
      <c r="G16" s="29"/>
    </row>
    <row r="17" spans="1:11" ht="18.75" customHeight="1" x14ac:dyDescent="0.3">
      <c r="A17" s="62"/>
      <c r="B17" s="63"/>
      <c r="C17" s="64" t="s">
        <v>746</v>
      </c>
      <c r="D17" s="70">
        <f>MIN(I17,J17)</f>
        <v>438147</v>
      </c>
      <c r="E17" s="66" t="s">
        <v>747</v>
      </c>
      <c r="F17" s="31"/>
      <c r="G17" s="29"/>
      <c r="H17" s="33"/>
      <c r="I17" s="32">
        <f>INT(SUM(D5+D8+D31/1.1)*2.93%)</f>
        <v>438147</v>
      </c>
      <c r="J17" s="32">
        <f>INT(SUM(D5+D8)*2.93%)*1.2</f>
        <v>525776.4</v>
      </c>
      <c r="K17" s="34"/>
    </row>
    <row r="18" spans="1:11" ht="18.75" customHeight="1" x14ac:dyDescent="0.3">
      <c r="A18" s="62"/>
      <c r="B18" s="63"/>
      <c r="C18" s="64" t="s">
        <v>748</v>
      </c>
      <c r="D18" s="70">
        <f>INT(SUM(D5+D8+D11)*0.5%)</f>
        <v>75619</v>
      </c>
      <c r="E18" s="66" t="s">
        <v>749</v>
      </c>
      <c r="F18" s="31"/>
      <c r="G18" s="29"/>
      <c r="H18" s="33"/>
      <c r="K18" s="34"/>
    </row>
    <row r="19" spans="1:11" ht="18.75" customHeight="1" x14ac:dyDescent="0.3">
      <c r="A19" s="62"/>
      <c r="B19" s="63"/>
      <c r="C19" s="64" t="s">
        <v>750</v>
      </c>
      <c r="D19" s="70">
        <f>INT(SUM(D5+D8+D11)*0.081%)</f>
        <v>12250</v>
      </c>
      <c r="E19" s="66" t="s">
        <v>751</v>
      </c>
      <c r="F19" s="31"/>
      <c r="G19" s="29"/>
    </row>
    <row r="20" spans="1:11" ht="18.75" customHeight="1" x14ac:dyDescent="0.3">
      <c r="A20" s="62"/>
      <c r="B20" s="63"/>
      <c r="C20" s="64" t="s">
        <v>752</v>
      </c>
      <c r="D20" s="70">
        <f>INT(SUM(D5+D8+D11)*0.07%)</f>
        <v>10586</v>
      </c>
      <c r="E20" s="66" t="s">
        <v>753</v>
      </c>
      <c r="F20" s="31"/>
      <c r="G20" s="29"/>
    </row>
    <row r="21" spans="1:11" ht="18.75" customHeight="1" x14ac:dyDescent="0.3">
      <c r="A21" s="62"/>
      <c r="B21" s="63"/>
      <c r="C21" s="64" t="s">
        <v>754</v>
      </c>
      <c r="D21" s="70">
        <f>INT(SUM(D7+D10)*5.8%)</f>
        <v>982284</v>
      </c>
      <c r="E21" s="66" t="s">
        <v>755</v>
      </c>
      <c r="F21" s="31"/>
      <c r="G21" s="29"/>
    </row>
    <row r="22" spans="1:11" ht="18.75" customHeight="1" x14ac:dyDescent="0.3">
      <c r="A22" s="71"/>
      <c r="B22" s="67"/>
      <c r="C22" s="72" t="s">
        <v>756</v>
      </c>
      <c r="D22" s="70">
        <f>INT(SUM(D11:D21))</f>
        <v>3769853</v>
      </c>
      <c r="E22" s="66"/>
      <c r="F22" s="31"/>
      <c r="G22" s="29"/>
    </row>
    <row r="23" spans="1:11" ht="18.75" customHeight="1" x14ac:dyDescent="0.3">
      <c r="A23" s="73" t="s">
        <v>757</v>
      </c>
      <c r="B23" s="74"/>
      <c r="C23" s="74"/>
      <c r="D23" s="70">
        <f>SUM(D22,D10,D7)</f>
        <v>20705788</v>
      </c>
      <c r="E23" s="66"/>
      <c r="F23" s="31"/>
      <c r="G23" s="29"/>
    </row>
    <row r="24" spans="1:11" ht="18.75" customHeight="1" x14ac:dyDescent="0.3">
      <c r="A24" s="73" t="s">
        <v>758</v>
      </c>
      <c r="B24" s="74"/>
      <c r="C24" s="74"/>
      <c r="D24" s="70">
        <f>INT(SUM(D23)*6%)</f>
        <v>1242347</v>
      </c>
      <c r="E24" s="66" t="s">
        <v>759</v>
      </c>
      <c r="F24" s="31"/>
      <c r="G24" s="29"/>
    </row>
    <row r="25" spans="1:11" ht="18.75" customHeight="1" x14ac:dyDescent="0.3">
      <c r="A25" s="73" t="s">
        <v>760</v>
      </c>
      <c r="B25" s="74"/>
      <c r="C25" s="74"/>
      <c r="D25" s="70">
        <f>INT((SUM(D10+D22+D24))*15%)</f>
        <v>3336195</v>
      </c>
      <c r="E25" s="66" t="s">
        <v>761</v>
      </c>
      <c r="F25" s="31"/>
      <c r="G25" s="29"/>
    </row>
    <row r="26" spans="1:11" ht="18.75" customHeight="1" x14ac:dyDescent="0.3">
      <c r="A26" s="73" t="s">
        <v>762</v>
      </c>
      <c r="B26" s="74"/>
      <c r="C26" s="74"/>
      <c r="D26" s="70">
        <f>INT(SUM(D23:D25))</f>
        <v>25284330</v>
      </c>
      <c r="E26" s="66"/>
      <c r="F26" s="31"/>
      <c r="G26" s="29"/>
    </row>
    <row r="27" spans="1:11" ht="18.75" customHeight="1" x14ac:dyDescent="0.3">
      <c r="A27" s="73" t="s">
        <v>763</v>
      </c>
      <c r="B27" s="74"/>
      <c r="C27" s="74"/>
      <c r="D27" s="70"/>
      <c r="E27" s="66"/>
      <c r="F27" s="31"/>
      <c r="G27" s="29"/>
    </row>
    <row r="28" spans="1:11" ht="18.75" customHeight="1" x14ac:dyDescent="0.3">
      <c r="A28" s="73" t="s">
        <v>764</v>
      </c>
      <c r="B28" s="74"/>
      <c r="C28" s="74"/>
      <c r="D28" s="70">
        <f>INT((D26+D27)*10%)</f>
        <v>2528433</v>
      </c>
      <c r="E28" s="66" t="s">
        <v>765</v>
      </c>
      <c r="F28" s="31"/>
      <c r="G28" s="29"/>
    </row>
    <row r="29" spans="1:11" ht="18.75" customHeight="1" x14ac:dyDescent="0.3">
      <c r="A29" s="75" t="s">
        <v>766</v>
      </c>
      <c r="B29" s="76"/>
      <c r="C29" s="77"/>
      <c r="D29" s="78">
        <f>INT(SUM(D26:D28))</f>
        <v>27812763</v>
      </c>
      <c r="E29" s="79"/>
      <c r="F29" s="35"/>
      <c r="G29" s="29"/>
    </row>
    <row r="30" spans="1:11" ht="18.75" customHeight="1" x14ac:dyDescent="0.3">
      <c r="A30" s="40" t="s">
        <v>767</v>
      </c>
      <c r="B30" s="41"/>
      <c r="C30" s="41"/>
      <c r="D30" s="32"/>
      <c r="E30" s="30"/>
      <c r="F30" s="35"/>
      <c r="G30" s="29"/>
    </row>
    <row r="31" spans="1:11" ht="18.75" customHeight="1" x14ac:dyDescent="0.3">
      <c r="A31" s="40" t="s">
        <v>768</v>
      </c>
      <c r="B31" s="41"/>
      <c r="C31" s="41"/>
      <c r="D31" s="32">
        <v>0</v>
      </c>
      <c r="E31" s="30" t="s">
        <v>769</v>
      </c>
      <c r="F31" s="35"/>
      <c r="G31" s="29"/>
    </row>
    <row r="32" spans="1:11" ht="18.75" customHeight="1" x14ac:dyDescent="0.3">
      <c r="A32" s="40" t="s">
        <v>770</v>
      </c>
      <c r="B32" s="41"/>
      <c r="C32" s="41"/>
      <c r="D32" s="32">
        <v>62577222</v>
      </c>
      <c r="E32" s="30" t="s">
        <v>769</v>
      </c>
      <c r="F32" s="35"/>
      <c r="G32" s="29"/>
    </row>
    <row r="33" spans="1:7" ht="18.75" customHeight="1" thickBot="1" x14ac:dyDescent="0.35">
      <c r="A33" s="42" t="s">
        <v>771</v>
      </c>
      <c r="B33" s="43"/>
      <c r="C33" s="43"/>
      <c r="D33" s="36">
        <f>INT(SUM(D29:D32)/1000)*1000</f>
        <v>90389000</v>
      </c>
      <c r="E33" s="37"/>
      <c r="F33" s="38"/>
      <c r="G33" s="29"/>
    </row>
    <row r="35" spans="1:7" x14ac:dyDescent="0.3">
      <c r="D35" s="39"/>
    </row>
    <row r="37" spans="1:7" x14ac:dyDescent="0.3">
      <c r="D37" s="22">
        <f>SUM(D5,D8,D11,D32)</f>
        <v>77701195</v>
      </c>
    </row>
  </sheetData>
  <mergeCells count="17">
    <mergeCell ref="A28:C28"/>
    <mergeCell ref="A1:F1"/>
    <mergeCell ref="A4:C4"/>
    <mergeCell ref="A5:A22"/>
    <mergeCell ref="B5:B7"/>
    <mergeCell ref="B8:B10"/>
    <mergeCell ref="B11:B22"/>
    <mergeCell ref="A23:C23"/>
    <mergeCell ref="A24:C24"/>
    <mergeCell ref="A25:C25"/>
    <mergeCell ref="A26:C26"/>
    <mergeCell ref="A27:C27"/>
    <mergeCell ref="A29:C29"/>
    <mergeCell ref="A30:C30"/>
    <mergeCell ref="A31:C31"/>
    <mergeCell ref="A32:C32"/>
    <mergeCell ref="A33:C33"/>
  </mergeCells>
  <phoneticPr fontId="1" type="noConversion"/>
  <pageMargins left="0.6692913385826772" right="0.39370078740157483" top="0.70866141732283472" bottom="0.31496062992125984" header="0.23622047244094491" footer="0.31496062992125984"/>
  <pageSetup paperSize="9" scale="84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zoomScale="75" zoomScaleNormal="75" workbookViewId="0">
      <selection activeCell="M27" sqref="M27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20" ht="30" customHeight="1" x14ac:dyDescent="0.3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20" ht="30" customHeight="1" x14ac:dyDescent="0.3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/>
      <c r="G3" s="49" t="s">
        <v>9</v>
      </c>
      <c r="H3" s="49"/>
      <c r="I3" s="49" t="s">
        <v>10</v>
      </c>
      <c r="J3" s="49"/>
      <c r="K3" s="49" t="s">
        <v>11</v>
      </c>
      <c r="L3" s="49"/>
      <c r="M3" s="49" t="s">
        <v>12</v>
      </c>
      <c r="N3" s="48" t="s">
        <v>13</v>
      </c>
      <c r="O3" s="48" t="s">
        <v>14</v>
      </c>
      <c r="P3" s="48" t="s">
        <v>15</v>
      </c>
      <c r="Q3" s="48" t="s">
        <v>16</v>
      </c>
      <c r="R3" s="48" t="s">
        <v>17</v>
      </c>
      <c r="S3" s="48" t="s">
        <v>18</v>
      </c>
      <c r="T3" s="48" t="s">
        <v>19</v>
      </c>
    </row>
    <row r="4" spans="1:20" ht="30" customHeight="1" x14ac:dyDescent="0.3">
      <c r="A4" s="50"/>
      <c r="B4" s="50"/>
      <c r="C4" s="50"/>
      <c r="D4" s="50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50"/>
      <c r="N4" s="48"/>
      <c r="O4" s="48"/>
      <c r="P4" s="48"/>
      <c r="Q4" s="48"/>
      <c r="R4" s="48"/>
      <c r="S4" s="48"/>
      <c r="T4" s="48"/>
    </row>
    <row r="5" spans="1:20" ht="30" customHeight="1" x14ac:dyDescent="0.3">
      <c r="A5" s="8" t="s">
        <v>51</v>
      </c>
      <c r="B5" s="8" t="s">
        <v>52</v>
      </c>
      <c r="C5" s="8" t="s">
        <v>52</v>
      </c>
      <c r="D5" s="9">
        <v>1</v>
      </c>
      <c r="E5" s="10">
        <f>F6+F12</f>
        <v>62284051</v>
      </c>
      <c r="F5" s="10">
        <f t="shared" ref="F5:F13" si="0">E5*D5</f>
        <v>62284051</v>
      </c>
      <c r="G5" s="10">
        <f>H6+H12</f>
        <v>15246997</v>
      </c>
      <c r="H5" s="10">
        <f t="shared" ref="H5:H13" si="1">G5*D5</f>
        <v>15246997</v>
      </c>
      <c r="I5" s="10">
        <f>J6+J12</f>
        <v>170147</v>
      </c>
      <c r="J5" s="10">
        <f t="shared" ref="J5:J13" si="2">I5*D5</f>
        <v>170147</v>
      </c>
      <c r="K5" s="10">
        <f t="shared" ref="K5:K13" si="3">E5+G5+I5</f>
        <v>77701195</v>
      </c>
      <c r="L5" s="10">
        <f t="shared" ref="L5:L13" si="4">F5+H5+J5</f>
        <v>77701195</v>
      </c>
      <c r="M5" s="8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6"/>
    </row>
    <row r="6" spans="1:20" ht="30" customHeight="1" x14ac:dyDescent="0.3">
      <c r="A6" s="8" t="s">
        <v>54</v>
      </c>
      <c r="B6" s="8" t="s">
        <v>52</v>
      </c>
      <c r="C6" s="8" t="s">
        <v>52</v>
      </c>
      <c r="D6" s="9">
        <v>1</v>
      </c>
      <c r="E6" s="10">
        <f>F7+F8+F9+F10+F11</f>
        <v>-293171</v>
      </c>
      <c r="F6" s="10">
        <f t="shared" si="0"/>
        <v>-293171</v>
      </c>
      <c r="G6" s="10">
        <f>H7+H8+H9+H10+H11</f>
        <v>15246997</v>
      </c>
      <c r="H6" s="10">
        <f t="shared" si="1"/>
        <v>15246997</v>
      </c>
      <c r="I6" s="10">
        <f>J7+J8+J9+J10+J11</f>
        <v>170147</v>
      </c>
      <c r="J6" s="10">
        <f t="shared" si="2"/>
        <v>170147</v>
      </c>
      <c r="K6" s="10">
        <f t="shared" si="3"/>
        <v>15123973</v>
      </c>
      <c r="L6" s="10">
        <f t="shared" si="4"/>
        <v>15123973</v>
      </c>
      <c r="M6" s="8" t="s">
        <v>52</v>
      </c>
      <c r="N6" s="2" t="s">
        <v>55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6"/>
    </row>
    <row r="7" spans="1:20" ht="30" customHeight="1" x14ac:dyDescent="0.3">
      <c r="A7" s="8" t="s">
        <v>56</v>
      </c>
      <c r="B7" s="8" t="s">
        <v>52</v>
      </c>
      <c r="C7" s="8" t="s">
        <v>52</v>
      </c>
      <c r="D7" s="9">
        <v>1</v>
      </c>
      <c r="E7" s="10">
        <f>공종별내역서!F27</f>
        <v>116096</v>
      </c>
      <c r="F7" s="10">
        <f t="shared" si="0"/>
        <v>116096</v>
      </c>
      <c r="G7" s="10">
        <f>공종별내역서!H27</f>
        <v>36544</v>
      </c>
      <c r="H7" s="10">
        <f t="shared" si="1"/>
        <v>36544</v>
      </c>
      <c r="I7" s="10">
        <f>공종별내역서!J27</f>
        <v>0</v>
      </c>
      <c r="J7" s="10">
        <f t="shared" si="2"/>
        <v>0</v>
      </c>
      <c r="K7" s="10">
        <f t="shared" si="3"/>
        <v>152640</v>
      </c>
      <c r="L7" s="10">
        <f t="shared" si="4"/>
        <v>152640</v>
      </c>
      <c r="M7" s="8" t="s">
        <v>52</v>
      </c>
      <c r="N7" s="2" t="s">
        <v>57</v>
      </c>
      <c r="O7" s="2" t="s">
        <v>52</v>
      </c>
      <c r="P7" s="2" t="s">
        <v>55</v>
      </c>
      <c r="Q7" s="2" t="s">
        <v>52</v>
      </c>
      <c r="R7" s="3">
        <v>3</v>
      </c>
      <c r="S7" s="2" t="s">
        <v>52</v>
      </c>
      <c r="T7" s="6"/>
    </row>
    <row r="8" spans="1:20" ht="30" customHeight="1" x14ac:dyDescent="0.3">
      <c r="A8" s="8" t="s">
        <v>68</v>
      </c>
      <c r="B8" s="8" t="s">
        <v>52</v>
      </c>
      <c r="C8" s="8" t="s">
        <v>52</v>
      </c>
      <c r="D8" s="9">
        <v>1</v>
      </c>
      <c r="E8" s="10">
        <f>공종별내역서!F51</f>
        <v>137422</v>
      </c>
      <c r="F8" s="10">
        <f t="shared" si="0"/>
        <v>137422</v>
      </c>
      <c r="G8" s="10">
        <f>공종별내역서!H51</f>
        <v>514961</v>
      </c>
      <c r="H8" s="10">
        <f t="shared" si="1"/>
        <v>514961</v>
      </c>
      <c r="I8" s="10">
        <f>공종별내역서!J51</f>
        <v>0</v>
      </c>
      <c r="J8" s="10">
        <f t="shared" si="2"/>
        <v>0</v>
      </c>
      <c r="K8" s="10">
        <f t="shared" si="3"/>
        <v>652383</v>
      </c>
      <c r="L8" s="10">
        <f t="shared" si="4"/>
        <v>652383</v>
      </c>
      <c r="M8" s="8" t="s">
        <v>52</v>
      </c>
      <c r="N8" s="2" t="s">
        <v>69</v>
      </c>
      <c r="O8" s="2" t="s">
        <v>52</v>
      </c>
      <c r="P8" s="2" t="s">
        <v>55</v>
      </c>
      <c r="Q8" s="2" t="s">
        <v>52</v>
      </c>
      <c r="R8" s="3">
        <v>3</v>
      </c>
      <c r="S8" s="2" t="s">
        <v>52</v>
      </c>
      <c r="T8" s="6"/>
    </row>
    <row r="9" spans="1:20" ht="30" customHeight="1" x14ac:dyDescent="0.3">
      <c r="A9" s="8" t="s">
        <v>133</v>
      </c>
      <c r="B9" s="8" t="s">
        <v>52</v>
      </c>
      <c r="C9" s="8" t="s">
        <v>52</v>
      </c>
      <c r="D9" s="9">
        <v>1</v>
      </c>
      <c r="E9" s="10">
        <f>공종별내역서!F75</f>
        <v>82075</v>
      </c>
      <c r="F9" s="10">
        <f t="shared" si="0"/>
        <v>82075</v>
      </c>
      <c r="G9" s="10">
        <f>공종별내역서!H75</f>
        <v>391942</v>
      </c>
      <c r="H9" s="10">
        <f t="shared" si="1"/>
        <v>391942</v>
      </c>
      <c r="I9" s="10">
        <f>공종별내역서!J75</f>
        <v>0</v>
      </c>
      <c r="J9" s="10">
        <f t="shared" si="2"/>
        <v>0</v>
      </c>
      <c r="K9" s="10">
        <f t="shared" si="3"/>
        <v>474017</v>
      </c>
      <c r="L9" s="10">
        <f t="shared" si="4"/>
        <v>474017</v>
      </c>
      <c r="M9" s="8" t="s">
        <v>52</v>
      </c>
      <c r="N9" s="2" t="s">
        <v>134</v>
      </c>
      <c r="O9" s="2" t="s">
        <v>52</v>
      </c>
      <c r="P9" s="2" t="s">
        <v>55</v>
      </c>
      <c r="Q9" s="2" t="s">
        <v>52</v>
      </c>
      <c r="R9" s="3">
        <v>3</v>
      </c>
      <c r="S9" s="2" t="s">
        <v>52</v>
      </c>
      <c r="T9" s="6"/>
    </row>
    <row r="10" spans="1:20" ht="30" customHeight="1" x14ac:dyDescent="0.3">
      <c r="A10" s="8" t="s">
        <v>168</v>
      </c>
      <c r="B10" s="8" t="s">
        <v>52</v>
      </c>
      <c r="C10" s="8" t="s">
        <v>52</v>
      </c>
      <c r="D10" s="9">
        <v>1</v>
      </c>
      <c r="E10" s="10">
        <f>공종별내역서!F99</f>
        <v>29164</v>
      </c>
      <c r="F10" s="10">
        <f t="shared" si="0"/>
        <v>29164</v>
      </c>
      <c r="G10" s="10">
        <f>공종별내역서!H99</f>
        <v>149546</v>
      </c>
      <c r="H10" s="10">
        <f t="shared" si="1"/>
        <v>149546</v>
      </c>
      <c r="I10" s="10">
        <f>공종별내역서!J99</f>
        <v>0</v>
      </c>
      <c r="J10" s="10">
        <f t="shared" si="2"/>
        <v>0</v>
      </c>
      <c r="K10" s="10">
        <f t="shared" si="3"/>
        <v>178710</v>
      </c>
      <c r="L10" s="10">
        <f t="shared" si="4"/>
        <v>178710</v>
      </c>
      <c r="M10" s="8" t="s">
        <v>52</v>
      </c>
      <c r="N10" s="2" t="s">
        <v>169</v>
      </c>
      <c r="O10" s="2" t="s">
        <v>52</v>
      </c>
      <c r="P10" s="2" t="s">
        <v>55</v>
      </c>
      <c r="Q10" s="2" t="s">
        <v>52</v>
      </c>
      <c r="R10" s="3">
        <v>3</v>
      </c>
      <c r="S10" s="2" t="s">
        <v>52</v>
      </c>
      <c r="T10" s="6"/>
    </row>
    <row r="11" spans="1:20" ht="30" customHeight="1" x14ac:dyDescent="0.3">
      <c r="A11" s="8" t="s">
        <v>176</v>
      </c>
      <c r="B11" s="8" t="s">
        <v>52</v>
      </c>
      <c r="C11" s="8" t="s">
        <v>52</v>
      </c>
      <c r="D11" s="9">
        <v>1</v>
      </c>
      <c r="E11" s="10">
        <f>공종별내역서!F123</f>
        <v>-657928</v>
      </c>
      <c r="F11" s="10">
        <f t="shared" si="0"/>
        <v>-657928</v>
      </c>
      <c r="G11" s="10">
        <f>공종별내역서!H123</f>
        <v>14154004</v>
      </c>
      <c r="H11" s="10">
        <f t="shared" si="1"/>
        <v>14154004</v>
      </c>
      <c r="I11" s="10">
        <f>공종별내역서!J123</f>
        <v>170147</v>
      </c>
      <c r="J11" s="10">
        <f t="shared" si="2"/>
        <v>170147</v>
      </c>
      <c r="K11" s="10">
        <f t="shared" si="3"/>
        <v>13666223</v>
      </c>
      <c r="L11" s="10">
        <f t="shared" si="4"/>
        <v>13666223</v>
      </c>
      <c r="M11" s="8" t="s">
        <v>52</v>
      </c>
      <c r="N11" s="2" t="s">
        <v>177</v>
      </c>
      <c r="O11" s="2" t="s">
        <v>52</v>
      </c>
      <c r="P11" s="2" t="s">
        <v>55</v>
      </c>
      <c r="Q11" s="2" t="s">
        <v>52</v>
      </c>
      <c r="R11" s="3">
        <v>3</v>
      </c>
      <c r="S11" s="2" t="s">
        <v>52</v>
      </c>
      <c r="T11" s="6"/>
    </row>
    <row r="12" spans="1:20" ht="30" customHeight="1" x14ac:dyDescent="0.3">
      <c r="A12" s="8" t="s">
        <v>206</v>
      </c>
      <c r="B12" s="8" t="s">
        <v>52</v>
      </c>
      <c r="C12" s="8" t="s">
        <v>52</v>
      </c>
      <c r="D12" s="9">
        <v>1</v>
      </c>
      <c r="E12" s="10">
        <f>F13</f>
        <v>62577222</v>
      </c>
      <c r="F12" s="10">
        <f t="shared" si="0"/>
        <v>62577222</v>
      </c>
      <c r="G12" s="10">
        <f>H13</f>
        <v>0</v>
      </c>
      <c r="H12" s="10">
        <f t="shared" si="1"/>
        <v>0</v>
      </c>
      <c r="I12" s="10">
        <f>J13</f>
        <v>0</v>
      </c>
      <c r="J12" s="10">
        <f t="shared" si="2"/>
        <v>0</v>
      </c>
      <c r="K12" s="10">
        <f t="shared" si="3"/>
        <v>62577222</v>
      </c>
      <c r="L12" s="10">
        <f t="shared" si="4"/>
        <v>62577222</v>
      </c>
      <c r="M12" s="8" t="s">
        <v>52</v>
      </c>
      <c r="N12" s="2" t="s">
        <v>207</v>
      </c>
      <c r="O12" s="2" t="s">
        <v>52</v>
      </c>
      <c r="P12" s="2" t="s">
        <v>53</v>
      </c>
      <c r="Q12" s="2" t="s">
        <v>52</v>
      </c>
      <c r="R12" s="3">
        <v>2</v>
      </c>
      <c r="S12" s="2" t="s">
        <v>52</v>
      </c>
      <c r="T12" s="6"/>
    </row>
    <row r="13" spans="1:20" ht="30" customHeight="1" x14ac:dyDescent="0.3">
      <c r="A13" s="8" t="s">
        <v>208</v>
      </c>
      <c r="B13" s="8" t="s">
        <v>52</v>
      </c>
      <c r="C13" s="8" t="s">
        <v>52</v>
      </c>
      <c r="D13" s="9">
        <v>1</v>
      </c>
      <c r="E13" s="10">
        <f>공종별내역서!F171</f>
        <v>62577222</v>
      </c>
      <c r="F13" s="10">
        <f t="shared" si="0"/>
        <v>62577222</v>
      </c>
      <c r="G13" s="10">
        <f>공종별내역서!H171</f>
        <v>0</v>
      </c>
      <c r="H13" s="10">
        <f t="shared" si="1"/>
        <v>0</v>
      </c>
      <c r="I13" s="10">
        <f>공종별내역서!J171</f>
        <v>0</v>
      </c>
      <c r="J13" s="10">
        <f t="shared" si="2"/>
        <v>0</v>
      </c>
      <c r="K13" s="10">
        <f t="shared" si="3"/>
        <v>62577222</v>
      </c>
      <c r="L13" s="10">
        <f t="shared" si="4"/>
        <v>62577222</v>
      </c>
      <c r="M13" s="8" t="s">
        <v>52</v>
      </c>
      <c r="N13" s="2" t="s">
        <v>209</v>
      </c>
      <c r="O13" s="2" t="s">
        <v>52</v>
      </c>
      <c r="P13" s="2" t="s">
        <v>207</v>
      </c>
      <c r="Q13" s="2" t="s">
        <v>52</v>
      </c>
      <c r="R13" s="3">
        <v>3</v>
      </c>
      <c r="S13" s="2" t="s">
        <v>52</v>
      </c>
      <c r="T13" s="6"/>
    </row>
    <row r="14" spans="1:20" ht="30" customHeight="1" x14ac:dyDescent="0.5500000000000000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T14" s="5"/>
    </row>
    <row r="15" spans="1:20" ht="30" customHeight="1" x14ac:dyDescent="0.5500000000000000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T15" s="5"/>
    </row>
    <row r="16" spans="1:20" ht="30" customHeight="1" x14ac:dyDescent="0.55000000000000004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T16" s="5"/>
    </row>
    <row r="17" spans="1:20" ht="30" customHeight="1" x14ac:dyDescent="0.55000000000000004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T17" s="5"/>
    </row>
    <row r="18" spans="1:20" ht="30" customHeight="1" x14ac:dyDescent="0.5500000000000000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T18" s="5"/>
    </row>
    <row r="19" spans="1:20" ht="30" customHeight="1" x14ac:dyDescent="0.5500000000000000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T19" s="5"/>
    </row>
    <row r="20" spans="1:20" ht="30" customHeight="1" x14ac:dyDescent="0.5500000000000000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T20" s="5"/>
    </row>
    <row r="21" spans="1:20" ht="30" customHeight="1" x14ac:dyDescent="0.55000000000000004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T21" s="5"/>
    </row>
    <row r="22" spans="1:20" ht="30" customHeight="1" x14ac:dyDescent="0.5500000000000000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T22" s="5"/>
    </row>
    <row r="23" spans="1:20" ht="30" customHeight="1" x14ac:dyDescent="0.55000000000000004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5"/>
    </row>
    <row r="24" spans="1:20" ht="30" customHeight="1" x14ac:dyDescent="0.5500000000000000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5"/>
    </row>
    <row r="25" spans="1:20" ht="30" customHeight="1" x14ac:dyDescent="0.55000000000000004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5"/>
    </row>
    <row r="26" spans="1:20" ht="30" customHeight="1" x14ac:dyDescent="0.55000000000000004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5"/>
    </row>
    <row r="27" spans="1:20" ht="30" customHeight="1" x14ac:dyDescent="0.3">
      <c r="A27" s="8" t="s">
        <v>66</v>
      </c>
      <c r="B27" s="9"/>
      <c r="C27" s="9"/>
      <c r="D27" s="9"/>
      <c r="E27" s="9"/>
      <c r="F27" s="10">
        <f>F5</f>
        <v>62284051</v>
      </c>
      <c r="G27" s="9"/>
      <c r="H27" s="10">
        <f>H5</f>
        <v>15246997</v>
      </c>
      <c r="I27" s="9"/>
      <c r="J27" s="10">
        <f>J5</f>
        <v>170147</v>
      </c>
      <c r="K27" s="9"/>
      <c r="L27" s="10">
        <f>L5</f>
        <v>77701195</v>
      </c>
      <c r="M27" s="9"/>
      <c r="T27" s="5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71"/>
  <sheetViews>
    <sheetView topLeftCell="A169" workbookViewId="0">
      <selection activeCell="L133" sqref="L133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52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48" ht="30" customHeight="1" x14ac:dyDescent="0.3">
      <c r="A2" s="49" t="s">
        <v>2</v>
      </c>
      <c r="B2" s="49" t="s">
        <v>3</v>
      </c>
      <c r="C2" s="49" t="s">
        <v>4</v>
      </c>
      <c r="D2" s="49" t="s">
        <v>5</v>
      </c>
      <c r="E2" s="49" t="s">
        <v>6</v>
      </c>
      <c r="F2" s="49"/>
      <c r="G2" s="49" t="s">
        <v>9</v>
      </c>
      <c r="H2" s="49"/>
      <c r="I2" s="49" t="s">
        <v>10</v>
      </c>
      <c r="J2" s="49"/>
      <c r="K2" s="49" t="s">
        <v>11</v>
      </c>
      <c r="L2" s="49"/>
      <c r="M2" s="49" t="s">
        <v>12</v>
      </c>
      <c r="N2" s="48" t="s">
        <v>20</v>
      </c>
      <c r="O2" s="48" t="s">
        <v>14</v>
      </c>
      <c r="P2" s="48" t="s">
        <v>21</v>
      </c>
      <c r="Q2" s="48" t="s">
        <v>13</v>
      </c>
      <c r="R2" s="48" t="s">
        <v>22</v>
      </c>
      <c r="S2" s="48" t="s">
        <v>23</v>
      </c>
      <c r="T2" s="48" t="s">
        <v>24</v>
      </c>
      <c r="U2" s="48" t="s">
        <v>25</v>
      </c>
      <c r="V2" s="48" t="s">
        <v>26</v>
      </c>
      <c r="W2" s="48" t="s">
        <v>27</v>
      </c>
      <c r="X2" s="48" t="s">
        <v>28</v>
      </c>
      <c r="Y2" s="48" t="s">
        <v>29</v>
      </c>
      <c r="Z2" s="48" t="s">
        <v>30</v>
      </c>
      <c r="AA2" s="48" t="s">
        <v>31</v>
      </c>
      <c r="AB2" s="48" t="s">
        <v>32</v>
      </c>
      <c r="AC2" s="48" t="s">
        <v>33</v>
      </c>
      <c r="AD2" s="48" t="s">
        <v>34</v>
      </c>
      <c r="AE2" s="48" t="s">
        <v>35</v>
      </c>
      <c r="AF2" s="48" t="s">
        <v>36</v>
      </c>
      <c r="AG2" s="48" t="s">
        <v>37</v>
      </c>
      <c r="AH2" s="48" t="s">
        <v>38</v>
      </c>
      <c r="AI2" s="48" t="s">
        <v>39</v>
      </c>
      <c r="AJ2" s="48" t="s">
        <v>40</v>
      </c>
      <c r="AK2" s="48" t="s">
        <v>41</v>
      </c>
      <c r="AL2" s="48" t="s">
        <v>42</v>
      </c>
      <c r="AM2" s="48" t="s">
        <v>43</v>
      </c>
      <c r="AN2" s="48" t="s">
        <v>44</v>
      </c>
      <c r="AO2" s="48" t="s">
        <v>45</v>
      </c>
      <c r="AP2" s="48" t="s">
        <v>46</v>
      </c>
      <c r="AQ2" s="48" t="s">
        <v>47</v>
      </c>
      <c r="AR2" s="48" t="s">
        <v>48</v>
      </c>
      <c r="AS2" s="48" t="s">
        <v>16</v>
      </c>
      <c r="AT2" s="48" t="s">
        <v>17</v>
      </c>
      <c r="AU2" s="48" t="s">
        <v>49</v>
      </c>
      <c r="AV2" s="48" t="s">
        <v>50</v>
      </c>
    </row>
    <row r="3" spans="1:48" ht="30" customHeight="1" x14ac:dyDescent="0.3">
      <c r="A3" s="49"/>
      <c r="B3" s="49"/>
      <c r="C3" s="49"/>
      <c r="D3" s="49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49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</row>
    <row r="4" spans="1:48" ht="30" customHeight="1" x14ac:dyDescent="0.3">
      <c r="A4" s="8" t="s">
        <v>56</v>
      </c>
      <c r="B4" s="8" t="s">
        <v>52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 x14ac:dyDescent="0.3">
      <c r="A5" s="8" t="s">
        <v>58</v>
      </c>
      <c r="B5" s="8" t="s">
        <v>59</v>
      </c>
      <c r="C5" s="8" t="s">
        <v>60</v>
      </c>
      <c r="D5" s="9">
        <v>1</v>
      </c>
      <c r="E5" s="11">
        <f>TRUNC(일위대가목록!E11,0)</f>
        <v>116096</v>
      </c>
      <c r="F5" s="11">
        <f>TRUNC(E5*D5, 0)</f>
        <v>116096</v>
      </c>
      <c r="G5" s="11">
        <f>TRUNC(일위대가목록!F11,0)</f>
        <v>36544</v>
      </c>
      <c r="H5" s="11">
        <f>TRUNC(G5*D5, 0)</f>
        <v>36544</v>
      </c>
      <c r="I5" s="11">
        <f>TRUNC(일위대가목록!G11,0)</f>
        <v>0</v>
      </c>
      <c r="J5" s="11">
        <f>TRUNC(I5*D5, 0)</f>
        <v>0</v>
      </c>
      <c r="K5" s="11">
        <f>TRUNC(E5+G5+I5, 0)</f>
        <v>152640</v>
      </c>
      <c r="L5" s="11">
        <f>TRUNC(F5+H5+J5, 0)</f>
        <v>152640</v>
      </c>
      <c r="M5" s="8" t="s">
        <v>61</v>
      </c>
      <c r="N5" s="2" t="s">
        <v>62</v>
      </c>
      <c r="O5" s="2" t="s">
        <v>52</v>
      </c>
      <c r="P5" s="2" t="s">
        <v>52</v>
      </c>
      <c r="Q5" s="2" t="s">
        <v>57</v>
      </c>
      <c r="R5" s="2" t="s">
        <v>63</v>
      </c>
      <c r="S5" s="2" t="s">
        <v>64</v>
      </c>
      <c r="T5" s="2" t="s">
        <v>64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52</v>
      </c>
      <c r="AS5" s="2" t="s">
        <v>52</v>
      </c>
      <c r="AT5" s="3"/>
      <c r="AU5" s="2" t="s">
        <v>65</v>
      </c>
      <c r="AV5" s="3">
        <v>4</v>
      </c>
    </row>
    <row r="6" spans="1:48" ht="30" customHeight="1" x14ac:dyDescent="0.5500000000000000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48" ht="30" customHeight="1" x14ac:dyDescent="0.5500000000000000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48" ht="30" customHeight="1" x14ac:dyDescent="0.5500000000000000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48" ht="30" customHeight="1" x14ac:dyDescent="0.5500000000000000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48" ht="30" customHeight="1" x14ac:dyDescent="0.5500000000000000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48" ht="30" customHeight="1" x14ac:dyDescent="0.5500000000000000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48" ht="30" customHeight="1" x14ac:dyDescent="0.55000000000000004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48" ht="30" customHeight="1" x14ac:dyDescent="0.5500000000000000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48" ht="30" customHeight="1" x14ac:dyDescent="0.5500000000000000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48" ht="30" customHeight="1" x14ac:dyDescent="0.5500000000000000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48" ht="30" customHeight="1" x14ac:dyDescent="0.55000000000000004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48" ht="30" customHeight="1" x14ac:dyDescent="0.55000000000000004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48" ht="30" customHeight="1" x14ac:dyDescent="0.5500000000000000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48" ht="30" customHeight="1" x14ac:dyDescent="0.5500000000000000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48" ht="30" customHeight="1" x14ac:dyDescent="0.5500000000000000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30" customHeight="1" x14ac:dyDescent="0.55000000000000004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30" customHeight="1" x14ac:dyDescent="0.5500000000000000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30" customHeight="1" x14ac:dyDescent="0.55000000000000004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 x14ac:dyDescent="0.5500000000000000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 x14ac:dyDescent="0.55000000000000004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30" customHeight="1" x14ac:dyDescent="0.55000000000000004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48" ht="30" customHeight="1" x14ac:dyDescent="0.3">
      <c r="A27" s="8" t="s">
        <v>66</v>
      </c>
      <c r="B27" s="9"/>
      <c r="C27" s="9"/>
      <c r="D27" s="9"/>
      <c r="E27" s="9"/>
      <c r="F27" s="11">
        <f>SUM(F5:F26)</f>
        <v>116096</v>
      </c>
      <c r="G27" s="9"/>
      <c r="H27" s="11">
        <f>SUM(H5:H26)</f>
        <v>36544</v>
      </c>
      <c r="I27" s="9"/>
      <c r="J27" s="11">
        <f>SUM(J5:J26)</f>
        <v>0</v>
      </c>
      <c r="K27" s="9"/>
      <c r="L27" s="11">
        <f>SUM(L5:L26)</f>
        <v>152640</v>
      </c>
      <c r="M27" s="9"/>
      <c r="N27" t="s">
        <v>67</v>
      </c>
    </row>
    <row r="28" spans="1:48" ht="30" customHeight="1" x14ac:dyDescent="0.3">
      <c r="A28" s="8" t="s">
        <v>68</v>
      </c>
      <c r="B28" s="8" t="s">
        <v>52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"/>
      <c r="O28" s="3"/>
      <c r="P28" s="3"/>
      <c r="Q28" s="2" t="s">
        <v>69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 x14ac:dyDescent="0.3">
      <c r="A29" s="8" t="s">
        <v>70</v>
      </c>
      <c r="B29" s="8" t="s">
        <v>71</v>
      </c>
      <c r="C29" s="8" t="s">
        <v>72</v>
      </c>
      <c r="D29" s="9">
        <v>19</v>
      </c>
      <c r="E29" s="11">
        <f>TRUNC(단가대비표!O32,0)</f>
        <v>1520</v>
      </c>
      <c r="F29" s="11">
        <f t="shared" ref="F29:F43" si="0">TRUNC(E29*D29, 0)</f>
        <v>28880</v>
      </c>
      <c r="G29" s="11">
        <f>TRUNC(단가대비표!P32,0)</f>
        <v>0</v>
      </c>
      <c r="H29" s="11">
        <f t="shared" ref="H29:H43" si="1">TRUNC(G29*D29, 0)</f>
        <v>0</v>
      </c>
      <c r="I29" s="11">
        <f>TRUNC(단가대비표!V32,0)</f>
        <v>0</v>
      </c>
      <c r="J29" s="11">
        <f t="shared" ref="J29:J43" si="2">TRUNC(I29*D29, 0)</f>
        <v>0</v>
      </c>
      <c r="K29" s="11">
        <f t="shared" ref="K29:K43" si="3">TRUNC(E29+G29+I29, 0)</f>
        <v>1520</v>
      </c>
      <c r="L29" s="11">
        <f t="shared" ref="L29:L43" si="4">TRUNC(F29+H29+J29, 0)</f>
        <v>28880</v>
      </c>
      <c r="M29" s="8" t="s">
        <v>52</v>
      </c>
      <c r="N29" s="2" t="s">
        <v>73</v>
      </c>
      <c r="O29" s="2" t="s">
        <v>52</v>
      </c>
      <c r="P29" s="2" t="s">
        <v>52</v>
      </c>
      <c r="Q29" s="2" t="s">
        <v>69</v>
      </c>
      <c r="R29" s="2" t="s">
        <v>64</v>
      </c>
      <c r="S29" s="2" t="s">
        <v>64</v>
      </c>
      <c r="T29" s="2" t="s">
        <v>63</v>
      </c>
      <c r="U29" s="3"/>
      <c r="V29" s="3"/>
      <c r="W29" s="3"/>
      <c r="X29" s="3">
        <v>1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52</v>
      </c>
      <c r="AS29" s="2" t="s">
        <v>52</v>
      </c>
      <c r="AT29" s="3"/>
      <c r="AU29" s="2" t="s">
        <v>74</v>
      </c>
      <c r="AV29" s="3">
        <v>6</v>
      </c>
    </row>
    <row r="30" spans="1:48" ht="30" customHeight="1" x14ac:dyDescent="0.3">
      <c r="A30" s="8" t="s">
        <v>75</v>
      </c>
      <c r="B30" s="8" t="s">
        <v>76</v>
      </c>
      <c r="C30" s="8" t="s">
        <v>77</v>
      </c>
      <c r="D30" s="9">
        <v>1</v>
      </c>
      <c r="E30" s="11">
        <f>ROUNDDOWN(SUMIF(X29:X43, RIGHTB(N30, 1), F29:F43)*W30, 0)</f>
        <v>866</v>
      </c>
      <c r="F30" s="11">
        <f t="shared" si="0"/>
        <v>866</v>
      </c>
      <c r="G30" s="11">
        <v>0</v>
      </c>
      <c r="H30" s="11">
        <f t="shared" si="1"/>
        <v>0</v>
      </c>
      <c r="I30" s="11">
        <v>0</v>
      </c>
      <c r="J30" s="11">
        <f t="shared" si="2"/>
        <v>0</v>
      </c>
      <c r="K30" s="11">
        <f t="shared" si="3"/>
        <v>866</v>
      </c>
      <c r="L30" s="11">
        <f t="shared" si="4"/>
        <v>866</v>
      </c>
      <c r="M30" s="8" t="s">
        <v>52</v>
      </c>
      <c r="N30" s="2" t="s">
        <v>78</v>
      </c>
      <c r="O30" s="2" t="s">
        <v>52</v>
      </c>
      <c r="P30" s="2" t="s">
        <v>52</v>
      </c>
      <c r="Q30" s="2" t="s">
        <v>69</v>
      </c>
      <c r="R30" s="2" t="s">
        <v>64</v>
      </c>
      <c r="S30" s="2" t="s">
        <v>64</v>
      </c>
      <c r="T30" s="2" t="s">
        <v>64</v>
      </c>
      <c r="U30" s="3">
        <v>0</v>
      </c>
      <c r="V30" s="3">
        <v>0</v>
      </c>
      <c r="W30" s="3">
        <v>0.03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52</v>
      </c>
      <c r="AS30" s="2" t="s">
        <v>52</v>
      </c>
      <c r="AT30" s="3"/>
      <c r="AU30" s="2" t="s">
        <v>79</v>
      </c>
      <c r="AV30" s="3">
        <v>160</v>
      </c>
    </row>
    <row r="31" spans="1:48" ht="30" customHeight="1" x14ac:dyDescent="0.3">
      <c r="A31" s="8" t="s">
        <v>80</v>
      </c>
      <c r="B31" s="8" t="s">
        <v>81</v>
      </c>
      <c r="C31" s="8" t="s">
        <v>72</v>
      </c>
      <c r="D31" s="9">
        <v>16</v>
      </c>
      <c r="E31" s="11">
        <f>TRUNC(일위대가목록!E10,0)</f>
        <v>2068</v>
      </c>
      <c r="F31" s="11">
        <f t="shared" si="0"/>
        <v>33088</v>
      </c>
      <c r="G31" s="11">
        <f>TRUNC(일위대가목록!F10,0)</f>
        <v>4682</v>
      </c>
      <c r="H31" s="11">
        <f t="shared" si="1"/>
        <v>74912</v>
      </c>
      <c r="I31" s="11">
        <f>TRUNC(일위대가목록!G10,0)</f>
        <v>0</v>
      </c>
      <c r="J31" s="11">
        <f t="shared" si="2"/>
        <v>0</v>
      </c>
      <c r="K31" s="11">
        <f t="shared" si="3"/>
        <v>6750</v>
      </c>
      <c r="L31" s="11">
        <f t="shared" si="4"/>
        <v>108000</v>
      </c>
      <c r="M31" s="8" t="s">
        <v>82</v>
      </c>
      <c r="N31" s="2" t="s">
        <v>83</v>
      </c>
      <c r="O31" s="2" t="s">
        <v>52</v>
      </c>
      <c r="P31" s="2" t="s">
        <v>52</v>
      </c>
      <c r="Q31" s="2" t="s">
        <v>69</v>
      </c>
      <c r="R31" s="2" t="s">
        <v>63</v>
      </c>
      <c r="S31" s="2" t="s">
        <v>64</v>
      </c>
      <c r="T31" s="2" t="s">
        <v>64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52</v>
      </c>
      <c r="AS31" s="2" t="s">
        <v>52</v>
      </c>
      <c r="AT31" s="3"/>
      <c r="AU31" s="2" t="s">
        <v>84</v>
      </c>
      <c r="AV31" s="3">
        <v>7</v>
      </c>
    </row>
    <row r="32" spans="1:48" ht="30" customHeight="1" x14ac:dyDescent="0.3">
      <c r="A32" s="8" t="s">
        <v>85</v>
      </c>
      <c r="B32" s="8" t="s">
        <v>86</v>
      </c>
      <c r="C32" s="8" t="s">
        <v>72</v>
      </c>
      <c r="D32" s="9">
        <v>2</v>
      </c>
      <c r="E32" s="11">
        <f>TRUNC(일위대가목록!E9,0)</f>
        <v>423</v>
      </c>
      <c r="F32" s="11">
        <f t="shared" si="0"/>
        <v>846</v>
      </c>
      <c r="G32" s="11">
        <f>TRUNC(일위대가목록!F9,0)</f>
        <v>4214</v>
      </c>
      <c r="H32" s="11">
        <f t="shared" si="1"/>
        <v>8428</v>
      </c>
      <c r="I32" s="11">
        <f>TRUNC(일위대가목록!G9,0)</f>
        <v>0</v>
      </c>
      <c r="J32" s="11">
        <f t="shared" si="2"/>
        <v>0</v>
      </c>
      <c r="K32" s="11">
        <f t="shared" si="3"/>
        <v>4637</v>
      </c>
      <c r="L32" s="11">
        <f t="shared" si="4"/>
        <v>9274</v>
      </c>
      <c r="M32" s="8" t="s">
        <v>87</v>
      </c>
      <c r="N32" s="2" t="s">
        <v>88</v>
      </c>
      <c r="O32" s="2" t="s">
        <v>52</v>
      </c>
      <c r="P32" s="2" t="s">
        <v>52</v>
      </c>
      <c r="Q32" s="2" t="s">
        <v>69</v>
      </c>
      <c r="R32" s="2" t="s">
        <v>63</v>
      </c>
      <c r="S32" s="2" t="s">
        <v>64</v>
      </c>
      <c r="T32" s="2" t="s">
        <v>64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 t="s">
        <v>52</v>
      </c>
      <c r="AS32" s="2" t="s">
        <v>52</v>
      </c>
      <c r="AT32" s="3"/>
      <c r="AU32" s="2" t="s">
        <v>89</v>
      </c>
      <c r="AV32" s="3">
        <v>8</v>
      </c>
    </row>
    <row r="33" spans="1:48" ht="30" customHeight="1" x14ac:dyDescent="0.3">
      <c r="A33" s="8" t="s">
        <v>90</v>
      </c>
      <c r="B33" s="8" t="s">
        <v>91</v>
      </c>
      <c r="C33" s="8" t="s">
        <v>60</v>
      </c>
      <c r="D33" s="9">
        <v>12</v>
      </c>
      <c r="E33" s="11">
        <f>TRUNC(단가대비표!O34,0)</f>
        <v>1290</v>
      </c>
      <c r="F33" s="11">
        <f t="shared" si="0"/>
        <v>15480</v>
      </c>
      <c r="G33" s="11">
        <f>TRUNC(단가대비표!P34,0)</f>
        <v>0</v>
      </c>
      <c r="H33" s="11">
        <f t="shared" si="1"/>
        <v>0</v>
      </c>
      <c r="I33" s="11">
        <f>TRUNC(단가대비표!V34,0)</f>
        <v>0</v>
      </c>
      <c r="J33" s="11">
        <f t="shared" si="2"/>
        <v>0</v>
      </c>
      <c r="K33" s="11">
        <f t="shared" si="3"/>
        <v>1290</v>
      </c>
      <c r="L33" s="11">
        <f t="shared" si="4"/>
        <v>15480</v>
      </c>
      <c r="M33" s="8" t="s">
        <v>52</v>
      </c>
      <c r="N33" s="2" t="s">
        <v>92</v>
      </c>
      <c r="O33" s="2" t="s">
        <v>52</v>
      </c>
      <c r="P33" s="2" t="s">
        <v>52</v>
      </c>
      <c r="Q33" s="2" t="s">
        <v>69</v>
      </c>
      <c r="R33" s="2" t="s">
        <v>64</v>
      </c>
      <c r="S33" s="2" t="s">
        <v>64</v>
      </c>
      <c r="T33" s="2" t="s">
        <v>63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" t="s">
        <v>52</v>
      </c>
      <c r="AS33" s="2" t="s">
        <v>52</v>
      </c>
      <c r="AT33" s="3"/>
      <c r="AU33" s="2" t="s">
        <v>93</v>
      </c>
      <c r="AV33" s="3">
        <v>9</v>
      </c>
    </row>
    <row r="34" spans="1:48" ht="30" customHeight="1" x14ac:dyDescent="0.3">
      <c r="A34" s="8" t="s">
        <v>90</v>
      </c>
      <c r="B34" s="8" t="s">
        <v>94</v>
      </c>
      <c r="C34" s="8" t="s">
        <v>60</v>
      </c>
      <c r="D34" s="9">
        <v>1</v>
      </c>
      <c r="E34" s="11">
        <f>TRUNC(단가대비표!O35,0)</f>
        <v>4760</v>
      </c>
      <c r="F34" s="11">
        <f t="shared" si="0"/>
        <v>4760</v>
      </c>
      <c r="G34" s="11">
        <f>TRUNC(단가대비표!P35,0)</f>
        <v>0</v>
      </c>
      <c r="H34" s="11">
        <f t="shared" si="1"/>
        <v>0</v>
      </c>
      <c r="I34" s="11">
        <f>TRUNC(단가대비표!V35,0)</f>
        <v>0</v>
      </c>
      <c r="J34" s="11">
        <f t="shared" si="2"/>
        <v>0</v>
      </c>
      <c r="K34" s="11">
        <f t="shared" si="3"/>
        <v>4760</v>
      </c>
      <c r="L34" s="11">
        <f t="shared" si="4"/>
        <v>4760</v>
      </c>
      <c r="M34" s="8" t="s">
        <v>52</v>
      </c>
      <c r="N34" s="2" t="s">
        <v>95</v>
      </c>
      <c r="O34" s="2" t="s">
        <v>52</v>
      </c>
      <c r="P34" s="2" t="s">
        <v>52</v>
      </c>
      <c r="Q34" s="2" t="s">
        <v>69</v>
      </c>
      <c r="R34" s="2" t="s">
        <v>64</v>
      </c>
      <c r="S34" s="2" t="s">
        <v>64</v>
      </c>
      <c r="T34" s="2" t="s">
        <v>63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" t="s">
        <v>52</v>
      </c>
      <c r="AS34" s="2" t="s">
        <v>52</v>
      </c>
      <c r="AT34" s="3"/>
      <c r="AU34" s="2" t="s">
        <v>96</v>
      </c>
      <c r="AV34" s="3">
        <v>10</v>
      </c>
    </row>
    <row r="35" spans="1:48" ht="30" customHeight="1" x14ac:dyDescent="0.3">
      <c r="A35" s="8" t="s">
        <v>90</v>
      </c>
      <c r="B35" s="8" t="s">
        <v>97</v>
      </c>
      <c r="C35" s="8" t="s">
        <v>60</v>
      </c>
      <c r="D35" s="9">
        <v>1</v>
      </c>
      <c r="E35" s="11">
        <f>TRUNC(단가대비표!O36,0)</f>
        <v>12880</v>
      </c>
      <c r="F35" s="11">
        <f t="shared" si="0"/>
        <v>12880</v>
      </c>
      <c r="G35" s="11">
        <f>TRUNC(단가대비표!P36,0)</f>
        <v>0</v>
      </c>
      <c r="H35" s="11">
        <f t="shared" si="1"/>
        <v>0</v>
      </c>
      <c r="I35" s="11">
        <f>TRUNC(단가대비표!V36,0)</f>
        <v>0</v>
      </c>
      <c r="J35" s="11">
        <f t="shared" si="2"/>
        <v>0</v>
      </c>
      <c r="K35" s="11">
        <f t="shared" si="3"/>
        <v>12880</v>
      </c>
      <c r="L35" s="11">
        <f t="shared" si="4"/>
        <v>12880</v>
      </c>
      <c r="M35" s="8" t="s">
        <v>52</v>
      </c>
      <c r="N35" s="2" t="s">
        <v>98</v>
      </c>
      <c r="O35" s="2" t="s">
        <v>52</v>
      </c>
      <c r="P35" s="2" t="s">
        <v>52</v>
      </c>
      <c r="Q35" s="2" t="s">
        <v>69</v>
      </c>
      <c r="R35" s="2" t="s">
        <v>64</v>
      </c>
      <c r="S35" s="2" t="s">
        <v>64</v>
      </c>
      <c r="T35" s="2" t="s">
        <v>63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2" t="s">
        <v>52</v>
      </c>
      <c r="AS35" s="2" t="s">
        <v>52</v>
      </c>
      <c r="AT35" s="3"/>
      <c r="AU35" s="2" t="s">
        <v>99</v>
      </c>
      <c r="AV35" s="3">
        <v>11</v>
      </c>
    </row>
    <row r="36" spans="1:48" ht="30" customHeight="1" x14ac:dyDescent="0.3">
      <c r="A36" s="8" t="s">
        <v>90</v>
      </c>
      <c r="B36" s="8" t="s">
        <v>100</v>
      </c>
      <c r="C36" s="8" t="s">
        <v>60</v>
      </c>
      <c r="D36" s="9">
        <v>2</v>
      </c>
      <c r="E36" s="11">
        <f>TRUNC(단가대비표!O38,0)</f>
        <v>1730</v>
      </c>
      <c r="F36" s="11">
        <f t="shared" si="0"/>
        <v>3460</v>
      </c>
      <c r="G36" s="11">
        <f>TRUNC(단가대비표!P38,0)</f>
        <v>0</v>
      </c>
      <c r="H36" s="11">
        <f t="shared" si="1"/>
        <v>0</v>
      </c>
      <c r="I36" s="11">
        <f>TRUNC(단가대비표!V38,0)</f>
        <v>0</v>
      </c>
      <c r="J36" s="11">
        <f t="shared" si="2"/>
        <v>0</v>
      </c>
      <c r="K36" s="11">
        <f t="shared" si="3"/>
        <v>1730</v>
      </c>
      <c r="L36" s="11">
        <f t="shared" si="4"/>
        <v>3460</v>
      </c>
      <c r="M36" s="8" t="s">
        <v>52</v>
      </c>
      <c r="N36" s="2" t="s">
        <v>101</v>
      </c>
      <c r="O36" s="2" t="s">
        <v>52</v>
      </c>
      <c r="P36" s="2" t="s">
        <v>52</v>
      </c>
      <c r="Q36" s="2" t="s">
        <v>69</v>
      </c>
      <c r="R36" s="2" t="s">
        <v>64</v>
      </c>
      <c r="S36" s="2" t="s">
        <v>64</v>
      </c>
      <c r="T36" s="2" t="s">
        <v>63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2" t="s">
        <v>52</v>
      </c>
      <c r="AS36" s="2" t="s">
        <v>52</v>
      </c>
      <c r="AT36" s="3"/>
      <c r="AU36" s="2" t="s">
        <v>102</v>
      </c>
      <c r="AV36" s="3">
        <v>12</v>
      </c>
    </row>
    <row r="37" spans="1:48" ht="30" customHeight="1" x14ac:dyDescent="0.3">
      <c r="A37" s="8" t="s">
        <v>90</v>
      </c>
      <c r="B37" s="8" t="s">
        <v>103</v>
      </c>
      <c r="C37" s="8" t="s">
        <v>60</v>
      </c>
      <c r="D37" s="9">
        <v>2</v>
      </c>
      <c r="E37" s="11">
        <f>TRUNC(단가대비표!O37,0)</f>
        <v>3680</v>
      </c>
      <c r="F37" s="11">
        <f t="shared" si="0"/>
        <v>7360</v>
      </c>
      <c r="G37" s="11">
        <f>TRUNC(단가대비표!P37,0)</f>
        <v>0</v>
      </c>
      <c r="H37" s="11">
        <f t="shared" si="1"/>
        <v>0</v>
      </c>
      <c r="I37" s="11">
        <f>TRUNC(단가대비표!V37,0)</f>
        <v>0</v>
      </c>
      <c r="J37" s="11">
        <f t="shared" si="2"/>
        <v>0</v>
      </c>
      <c r="K37" s="11">
        <f t="shared" si="3"/>
        <v>3680</v>
      </c>
      <c r="L37" s="11">
        <f t="shared" si="4"/>
        <v>7360</v>
      </c>
      <c r="M37" s="8" t="s">
        <v>52</v>
      </c>
      <c r="N37" s="2" t="s">
        <v>104</v>
      </c>
      <c r="O37" s="2" t="s">
        <v>52</v>
      </c>
      <c r="P37" s="2" t="s">
        <v>52</v>
      </c>
      <c r="Q37" s="2" t="s">
        <v>69</v>
      </c>
      <c r="R37" s="2" t="s">
        <v>64</v>
      </c>
      <c r="S37" s="2" t="s">
        <v>64</v>
      </c>
      <c r="T37" s="2" t="s">
        <v>63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2" t="s">
        <v>52</v>
      </c>
      <c r="AS37" s="2" t="s">
        <v>52</v>
      </c>
      <c r="AT37" s="3"/>
      <c r="AU37" s="2" t="s">
        <v>105</v>
      </c>
      <c r="AV37" s="3">
        <v>13</v>
      </c>
    </row>
    <row r="38" spans="1:48" ht="30" customHeight="1" x14ac:dyDescent="0.3">
      <c r="A38" s="8" t="s">
        <v>106</v>
      </c>
      <c r="B38" s="8" t="s">
        <v>107</v>
      </c>
      <c r="C38" s="8" t="s">
        <v>108</v>
      </c>
      <c r="D38" s="9">
        <v>13</v>
      </c>
      <c r="E38" s="11">
        <f>TRUNC(일위대가목록!E13,0)</f>
        <v>1477</v>
      </c>
      <c r="F38" s="11">
        <f t="shared" si="0"/>
        <v>19201</v>
      </c>
      <c r="G38" s="11">
        <f>TRUNC(일위대가목록!F13,0)</f>
        <v>0</v>
      </c>
      <c r="H38" s="11">
        <f t="shared" si="1"/>
        <v>0</v>
      </c>
      <c r="I38" s="11">
        <f>TRUNC(일위대가목록!G13,0)</f>
        <v>0</v>
      </c>
      <c r="J38" s="11">
        <f t="shared" si="2"/>
        <v>0</v>
      </c>
      <c r="K38" s="11">
        <f t="shared" si="3"/>
        <v>1477</v>
      </c>
      <c r="L38" s="11">
        <f t="shared" si="4"/>
        <v>19201</v>
      </c>
      <c r="M38" s="8" t="s">
        <v>109</v>
      </c>
      <c r="N38" s="2" t="s">
        <v>110</v>
      </c>
      <c r="O38" s="2" t="s">
        <v>52</v>
      </c>
      <c r="P38" s="2" t="s">
        <v>52</v>
      </c>
      <c r="Q38" s="2" t="s">
        <v>69</v>
      </c>
      <c r="R38" s="2" t="s">
        <v>63</v>
      </c>
      <c r="S38" s="2" t="s">
        <v>64</v>
      </c>
      <c r="T38" s="2" t="s">
        <v>64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2" t="s">
        <v>52</v>
      </c>
      <c r="AS38" s="2" t="s">
        <v>52</v>
      </c>
      <c r="AT38" s="3"/>
      <c r="AU38" s="2" t="s">
        <v>111</v>
      </c>
      <c r="AV38" s="3">
        <v>14</v>
      </c>
    </row>
    <row r="39" spans="1:48" ht="30" customHeight="1" x14ac:dyDescent="0.3">
      <c r="A39" s="8" t="s">
        <v>112</v>
      </c>
      <c r="B39" s="8" t="s">
        <v>107</v>
      </c>
      <c r="C39" s="8" t="s">
        <v>108</v>
      </c>
      <c r="D39" s="9">
        <v>2</v>
      </c>
      <c r="E39" s="11">
        <f>TRUNC(일위대가목록!E14,0)</f>
        <v>1223</v>
      </c>
      <c r="F39" s="11">
        <f t="shared" si="0"/>
        <v>2446</v>
      </c>
      <c r="G39" s="11">
        <f>TRUNC(일위대가목록!F14,0)</f>
        <v>11873</v>
      </c>
      <c r="H39" s="11">
        <f t="shared" si="1"/>
        <v>23746</v>
      </c>
      <c r="I39" s="11">
        <f>TRUNC(일위대가목록!G14,0)</f>
        <v>0</v>
      </c>
      <c r="J39" s="11">
        <f t="shared" si="2"/>
        <v>0</v>
      </c>
      <c r="K39" s="11">
        <f t="shared" si="3"/>
        <v>13096</v>
      </c>
      <c r="L39" s="11">
        <f t="shared" si="4"/>
        <v>26192</v>
      </c>
      <c r="M39" s="8" t="s">
        <v>113</v>
      </c>
      <c r="N39" s="2" t="s">
        <v>114</v>
      </c>
      <c r="O39" s="2" t="s">
        <v>52</v>
      </c>
      <c r="P39" s="2" t="s">
        <v>52</v>
      </c>
      <c r="Q39" s="2" t="s">
        <v>69</v>
      </c>
      <c r="R39" s="2" t="s">
        <v>63</v>
      </c>
      <c r="S39" s="2" t="s">
        <v>64</v>
      </c>
      <c r="T39" s="2" t="s">
        <v>64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2" t="s">
        <v>52</v>
      </c>
      <c r="AS39" s="2" t="s">
        <v>52</v>
      </c>
      <c r="AT39" s="3"/>
      <c r="AU39" s="2" t="s">
        <v>115</v>
      </c>
      <c r="AV39" s="3">
        <v>15</v>
      </c>
    </row>
    <row r="40" spans="1:48" ht="30" customHeight="1" x14ac:dyDescent="0.3">
      <c r="A40" s="8" t="s">
        <v>116</v>
      </c>
      <c r="B40" s="8" t="s">
        <v>117</v>
      </c>
      <c r="C40" s="8" t="s">
        <v>108</v>
      </c>
      <c r="D40" s="9">
        <v>2</v>
      </c>
      <c r="E40" s="11">
        <f>TRUNC(일위대가목록!E15,0)</f>
        <v>611</v>
      </c>
      <c r="F40" s="11">
        <f t="shared" si="0"/>
        <v>1222</v>
      </c>
      <c r="G40" s="11">
        <f>TRUNC(일위대가목록!F15,0)</f>
        <v>30591</v>
      </c>
      <c r="H40" s="11">
        <f t="shared" si="1"/>
        <v>61182</v>
      </c>
      <c r="I40" s="11">
        <f>TRUNC(일위대가목록!G15,0)</f>
        <v>0</v>
      </c>
      <c r="J40" s="11">
        <f t="shared" si="2"/>
        <v>0</v>
      </c>
      <c r="K40" s="11">
        <f t="shared" si="3"/>
        <v>31202</v>
      </c>
      <c r="L40" s="11">
        <f t="shared" si="4"/>
        <v>62404</v>
      </c>
      <c r="M40" s="8" t="s">
        <v>118</v>
      </c>
      <c r="N40" s="2" t="s">
        <v>119</v>
      </c>
      <c r="O40" s="2" t="s">
        <v>52</v>
      </c>
      <c r="P40" s="2" t="s">
        <v>52</v>
      </c>
      <c r="Q40" s="2" t="s">
        <v>69</v>
      </c>
      <c r="R40" s="2" t="s">
        <v>63</v>
      </c>
      <c r="S40" s="2" t="s">
        <v>64</v>
      </c>
      <c r="T40" s="2" t="s">
        <v>64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2" t="s">
        <v>52</v>
      </c>
      <c r="AS40" s="2" t="s">
        <v>52</v>
      </c>
      <c r="AT40" s="3"/>
      <c r="AU40" s="2" t="s">
        <v>120</v>
      </c>
      <c r="AV40" s="3">
        <v>16</v>
      </c>
    </row>
    <row r="41" spans="1:48" ht="30" customHeight="1" x14ac:dyDescent="0.3">
      <c r="A41" s="8" t="s">
        <v>121</v>
      </c>
      <c r="B41" s="8" t="s">
        <v>122</v>
      </c>
      <c r="C41" s="8" t="s">
        <v>123</v>
      </c>
      <c r="D41" s="9">
        <v>1</v>
      </c>
      <c r="E41" s="11">
        <f>TRUNC(단가대비표!O47,0)</f>
        <v>0</v>
      </c>
      <c r="F41" s="11">
        <f t="shared" si="0"/>
        <v>0</v>
      </c>
      <c r="G41" s="11">
        <f>TRUNC(단가대비표!P47,0)</f>
        <v>144481</v>
      </c>
      <c r="H41" s="11">
        <f t="shared" si="1"/>
        <v>144481</v>
      </c>
      <c r="I41" s="11">
        <f>TRUNC(단가대비표!V47,0)</f>
        <v>0</v>
      </c>
      <c r="J41" s="11">
        <f t="shared" si="2"/>
        <v>0</v>
      </c>
      <c r="K41" s="11">
        <f t="shared" si="3"/>
        <v>144481</v>
      </c>
      <c r="L41" s="11">
        <f t="shared" si="4"/>
        <v>144481</v>
      </c>
      <c r="M41" s="8" t="s">
        <v>52</v>
      </c>
      <c r="N41" s="2" t="s">
        <v>124</v>
      </c>
      <c r="O41" s="2" t="s">
        <v>52</v>
      </c>
      <c r="P41" s="2" t="s">
        <v>52</v>
      </c>
      <c r="Q41" s="2" t="s">
        <v>69</v>
      </c>
      <c r="R41" s="2" t="s">
        <v>64</v>
      </c>
      <c r="S41" s="2" t="s">
        <v>64</v>
      </c>
      <c r="T41" s="2" t="s">
        <v>63</v>
      </c>
      <c r="U41" s="3"/>
      <c r="V41" s="3"/>
      <c r="W41" s="3"/>
      <c r="X41" s="3"/>
      <c r="Y41" s="3">
        <v>2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2" t="s">
        <v>52</v>
      </c>
      <c r="AS41" s="2" t="s">
        <v>52</v>
      </c>
      <c r="AT41" s="3"/>
      <c r="AU41" s="2" t="s">
        <v>125</v>
      </c>
      <c r="AV41" s="3">
        <v>17</v>
      </c>
    </row>
    <row r="42" spans="1:48" ht="30" customHeight="1" x14ac:dyDescent="0.3">
      <c r="A42" s="8" t="s">
        <v>126</v>
      </c>
      <c r="B42" s="8" t="s">
        <v>122</v>
      </c>
      <c r="C42" s="8" t="s">
        <v>123</v>
      </c>
      <c r="D42" s="9">
        <v>1</v>
      </c>
      <c r="E42" s="11">
        <f>TRUNC(단가대비표!O49,0)</f>
        <v>0</v>
      </c>
      <c r="F42" s="11">
        <f t="shared" si="0"/>
        <v>0</v>
      </c>
      <c r="G42" s="11">
        <f>TRUNC(단가대비표!P49,0)</f>
        <v>202212</v>
      </c>
      <c r="H42" s="11">
        <f t="shared" si="1"/>
        <v>202212</v>
      </c>
      <c r="I42" s="11">
        <f>TRUNC(단가대비표!V49,0)</f>
        <v>0</v>
      </c>
      <c r="J42" s="11">
        <f t="shared" si="2"/>
        <v>0</v>
      </c>
      <c r="K42" s="11">
        <f t="shared" si="3"/>
        <v>202212</v>
      </c>
      <c r="L42" s="11">
        <f t="shared" si="4"/>
        <v>202212</v>
      </c>
      <c r="M42" s="8" t="s">
        <v>52</v>
      </c>
      <c r="N42" s="2" t="s">
        <v>127</v>
      </c>
      <c r="O42" s="2" t="s">
        <v>52</v>
      </c>
      <c r="P42" s="2" t="s">
        <v>52</v>
      </c>
      <c r="Q42" s="2" t="s">
        <v>69</v>
      </c>
      <c r="R42" s="2" t="s">
        <v>64</v>
      </c>
      <c r="S42" s="2" t="s">
        <v>64</v>
      </c>
      <c r="T42" s="2" t="s">
        <v>63</v>
      </c>
      <c r="U42" s="3"/>
      <c r="V42" s="3"/>
      <c r="W42" s="3"/>
      <c r="X42" s="3"/>
      <c r="Y42" s="3">
        <v>2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2" t="s">
        <v>52</v>
      </c>
      <c r="AS42" s="2" t="s">
        <v>52</v>
      </c>
      <c r="AT42" s="3"/>
      <c r="AU42" s="2" t="s">
        <v>128</v>
      </c>
      <c r="AV42" s="3">
        <v>18</v>
      </c>
    </row>
    <row r="43" spans="1:48" ht="30" customHeight="1" x14ac:dyDescent="0.3">
      <c r="A43" s="8" t="s">
        <v>129</v>
      </c>
      <c r="B43" s="8" t="s">
        <v>130</v>
      </c>
      <c r="C43" s="8" t="s">
        <v>77</v>
      </c>
      <c r="D43" s="9">
        <v>1</v>
      </c>
      <c r="E43" s="11">
        <f>ROUNDDOWN(SUMIF(Y29:Y43, RIGHTB(N43, 1), H29:H43)*W43, 0)</f>
        <v>6933</v>
      </c>
      <c r="F43" s="11">
        <f t="shared" si="0"/>
        <v>6933</v>
      </c>
      <c r="G43" s="11">
        <v>0</v>
      </c>
      <c r="H43" s="11">
        <f t="shared" si="1"/>
        <v>0</v>
      </c>
      <c r="I43" s="11">
        <v>0</v>
      </c>
      <c r="J43" s="11">
        <f t="shared" si="2"/>
        <v>0</v>
      </c>
      <c r="K43" s="11">
        <f t="shared" si="3"/>
        <v>6933</v>
      </c>
      <c r="L43" s="11">
        <f t="shared" si="4"/>
        <v>6933</v>
      </c>
      <c r="M43" s="8" t="s">
        <v>52</v>
      </c>
      <c r="N43" s="2" t="s">
        <v>131</v>
      </c>
      <c r="O43" s="2" t="s">
        <v>52</v>
      </c>
      <c r="P43" s="2" t="s">
        <v>52</v>
      </c>
      <c r="Q43" s="2" t="s">
        <v>69</v>
      </c>
      <c r="R43" s="2" t="s">
        <v>64</v>
      </c>
      <c r="S43" s="2" t="s">
        <v>64</v>
      </c>
      <c r="T43" s="2" t="s">
        <v>64</v>
      </c>
      <c r="U43" s="3">
        <v>1</v>
      </c>
      <c r="V43" s="3">
        <v>0</v>
      </c>
      <c r="W43" s="3">
        <v>0.02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" t="s">
        <v>52</v>
      </c>
      <c r="AS43" s="2" t="s">
        <v>52</v>
      </c>
      <c r="AT43" s="3"/>
      <c r="AU43" s="2" t="s">
        <v>132</v>
      </c>
      <c r="AV43" s="3">
        <v>161</v>
      </c>
    </row>
    <row r="44" spans="1:48" ht="30" customHeight="1" x14ac:dyDescent="0.5500000000000000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48" ht="30" customHeight="1" x14ac:dyDescent="0.55000000000000004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48" ht="30" customHeight="1" x14ac:dyDescent="0.5500000000000000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48" ht="30" customHeight="1" x14ac:dyDescent="0.55000000000000004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48" ht="30" customHeight="1" x14ac:dyDescent="0.55000000000000004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48" ht="30" customHeight="1" x14ac:dyDescent="0.55000000000000004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48" ht="30" customHeight="1" x14ac:dyDescent="0.55000000000000004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48" ht="30" customHeight="1" x14ac:dyDescent="0.3">
      <c r="A51" s="8" t="s">
        <v>66</v>
      </c>
      <c r="B51" s="9"/>
      <c r="C51" s="9"/>
      <c r="D51" s="9"/>
      <c r="E51" s="9"/>
      <c r="F51" s="11">
        <f>SUM(F29:F50)</f>
        <v>137422</v>
      </c>
      <c r="G51" s="9"/>
      <c r="H51" s="11">
        <f>SUM(H29:H50)</f>
        <v>514961</v>
      </c>
      <c r="I51" s="9"/>
      <c r="J51" s="11">
        <f>SUM(J29:J50)</f>
        <v>0</v>
      </c>
      <c r="K51" s="9"/>
      <c r="L51" s="11">
        <f>SUM(L29:L50)</f>
        <v>652383</v>
      </c>
      <c r="M51" s="9"/>
      <c r="N51" t="s">
        <v>67</v>
      </c>
    </row>
    <row r="52" spans="1:48" ht="30" customHeight="1" x14ac:dyDescent="0.3">
      <c r="A52" s="8" t="s">
        <v>133</v>
      </c>
      <c r="B52" s="8" t="s">
        <v>52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3"/>
      <c r="O52" s="3"/>
      <c r="P52" s="3"/>
      <c r="Q52" s="2" t="s">
        <v>134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 x14ac:dyDescent="0.3">
      <c r="A53" s="8" t="s">
        <v>135</v>
      </c>
      <c r="B53" s="8" t="s">
        <v>136</v>
      </c>
      <c r="C53" s="8" t="s">
        <v>72</v>
      </c>
      <c r="D53" s="9">
        <v>15</v>
      </c>
      <c r="E53" s="11">
        <f>TRUNC(단가대비표!O33,0)</f>
        <v>2957</v>
      </c>
      <c r="F53" s="11">
        <f t="shared" ref="F53:F64" si="5">TRUNC(E53*D53, 0)</f>
        <v>44355</v>
      </c>
      <c r="G53" s="11">
        <f>TRUNC(단가대비표!P33,0)</f>
        <v>0</v>
      </c>
      <c r="H53" s="11">
        <f t="shared" ref="H53:H64" si="6">TRUNC(G53*D53, 0)</f>
        <v>0</v>
      </c>
      <c r="I53" s="11">
        <f>TRUNC(단가대비표!V33,0)</f>
        <v>0</v>
      </c>
      <c r="J53" s="11">
        <f t="shared" ref="J53:J64" si="7">TRUNC(I53*D53, 0)</f>
        <v>0</v>
      </c>
      <c r="K53" s="11">
        <f t="shared" ref="K53:K64" si="8">TRUNC(E53+G53+I53, 0)</f>
        <v>2957</v>
      </c>
      <c r="L53" s="11">
        <f t="shared" ref="L53:L64" si="9">TRUNC(F53+H53+J53, 0)</f>
        <v>44355</v>
      </c>
      <c r="M53" s="8" t="s">
        <v>52</v>
      </c>
      <c r="N53" s="2" t="s">
        <v>137</v>
      </c>
      <c r="O53" s="2" t="s">
        <v>52</v>
      </c>
      <c r="P53" s="2" t="s">
        <v>52</v>
      </c>
      <c r="Q53" s="2" t="s">
        <v>134</v>
      </c>
      <c r="R53" s="2" t="s">
        <v>64</v>
      </c>
      <c r="S53" s="2" t="s">
        <v>64</v>
      </c>
      <c r="T53" s="2" t="s">
        <v>63</v>
      </c>
      <c r="U53" s="3"/>
      <c r="V53" s="3"/>
      <c r="W53" s="3"/>
      <c r="X53" s="3">
        <v>1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 t="s">
        <v>52</v>
      </c>
      <c r="AS53" s="2" t="s">
        <v>52</v>
      </c>
      <c r="AT53" s="3"/>
      <c r="AU53" s="2" t="s">
        <v>138</v>
      </c>
      <c r="AV53" s="3">
        <v>20</v>
      </c>
    </row>
    <row r="54" spans="1:48" ht="30" customHeight="1" x14ac:dyDescent="0.3">
      <c r="A54" s="8" t="s">
        <v>75</v>
      </c>
      <c r="B54" s="8" t="s">
        <v>76</v>
      </c>
      <c r="C54" s="8" t="s">
        <v>77</v>
      </c>
      <c r="D54" s="9">
        <v>1</v>
      </c>
      <c r="E54" s="11">
        <f>ROUNDDOWN(SUMIF(X53:X64, RIGHTB(N54, 1), F53:F64)*W54, 0)</f>
        <v>1330</v>
      </c>
      <c r="F54" s="11">
        <f t="shared" si="5"/>
        <v>1330</v>
      </c>
      <c r="G54" s="11">
        <v>0</v>
      </c>
      <c r="H54" s="11">
        <f t="shared" si="6"/>
        <v>0</v>
      </c>
      <c r="I54" s="11">
        <v>0</v>
      </c>
      <c r="J54" s="11">
        <f t="shared" si="7"/>
        <v>0</v>
      </c>
      <c r="K54" s="11">
        <f t="shared" si="8"/>
        <v>1330</v>
      </c>
      <c r="L54" s="11">
        <f t="shared" si="9"/>
        <v>1330</v>
      </c>
      <c r="M54" s="8" t="s">
        <v>52</v>
      </c>
      <c r="N54" s="2" t="s">
        <v>78</v>
      </c>
      <c r="O54" s="2" t="s">
        <v>52</v>
      </c>
      <c r="P54" s="2" t="s">
        <v>52</v>
      </c>
      <c r="Q54" s="2" t="s">
        <v>134</v>
      </c>
      <c r="R54" s="2" t="s">
        <v>64</v>
      </c>
      <c r="S54" s="2" t="s">
        <v>64</v>
      </c>
      <c r="T54" s="2" t="s">
        <v>64</v>
      </c>
      <c r="U54" s="3">
        <v>0</v>
      </c>
      <c r="V54" s="3">
        <v>0</v>
      </c>
      <c r="W54" s="3">
        <v>0.03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 t="s">
        <v>52</v>
      </c>
      <c r="AS54" s="2" t="s">
        <v>52</v>
      </c>
      <c r="AT54" s="3"/>
      <c r="AU54" s="2" t="s">
        <v>139</v>
      </c>
      <c r="AV54" s="3">
        <v>162</v>
      </c>
    </row>
    <row r="55" spans="1:48" ht="30" customHeight="1" x14ac:dyDescent="0.3">
      <c r="A55" s="8" t="s">
        <v>140</v>
      </c>
      <c r="B55" s="8" t="s">
        <v>141</v>
      </c>
      <c r="C55" s="8" t="s">
        <v>60</v>
      </c>
      <c r="D55" s="9">
        <v>1</v>
      </c>
      <c r="E55" s="11">
        <f>TRUNC(단가대비표!O39,0)</f>
        <v>1530</v>
      </c>
      <c r="F55" s="11">
        <f t="shared" si="5"/>
        <v>1530</v>
      </c>
      <c r="G55" s="11">
        <f>TRUNC(단가대비표!P39,0)</f>
        <v>0</v>
      </c>
      <c r="H55" s="11">
        <f t="shared" si="6"/>
        <v>0</v>
      </c>
      <c r="I55" s="11">
        <f>TRUNC(단가대비표!V39,0)</f>
        <v>0</v>
      </c>
      <c r="J55" s="11">
        <f t="shared" si="7"/>
        <v>0</v>
      </c>
      <c r="K55" s="11">
        <f t="shared" si="8"/>
        <v>1530</v>
      </c>
      <c r="L55" s="11">
        <f t="shared" si="9"/>
        <v>1530</v>
      </c>
      <c r="M55" s="8" t="s">
        <v>52</v>
      </c>
      <c r="N55" s="2" t="s">
        <v>142</v>
      </c>
      <c r="O55" s="2" t="s">
        <v>52</v>
      </c>
      <c r="P55" s="2" t="s">
        <v>52</v>
      </c>
      <c r="Q55" s="2" t="s">
        <v>134</v>
      </c>
      <c r="R55" s="2" t="s">
        <v>64</v>
      </c>
      <c r="S55" s="2" t="s">
        <v>64</v>
      </c>
      <c r="T55" s="2" t="s">
        <v>63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" t="s">
        <v>52</v>
      </c>
      <c r="AS55" s="2" t="s">
        <v>52</v>
      </c>
      <c r="AT55" s="3"/>
      <c r="AU55" s="2" t="s">
        <v>143</v>
      </c>
      <c r="AV55" s="3">
        <v>21</v>
      </c>
    </row>
    <row r="56" spans="1:48" ht="30" customHeight="1" x14ac:dyDescent="0.3">
      <c r="A56" s="8" t="s">
        <v>140</v>
      </c>
      <c r="B56" s="8" t="s">
        <v>144</v>
      </c>
      <c r="C56" s="8" t="s">
        <v>60</v>
      </c>
      <c r="D56" s="9">
        <v>5</v>
      </c>
      <c r="E56" s="11">
        <f>TRUNC(단가대비표!O40,0)</f>
        <v>1350</v>
      </c>
      <c r="F56" s="11">
        <f t="shared" si="5"/>
        <v>6750</v>
      </c>
      <c r="G56" s="11">
        <f>TRUNC(단가대비표!P40,0)</f>
        <v>0</v>
      </c>
      <c r="H56" s="11">
        <f t="shared" si="6"/>
        <v>0</v>
      </c>
      <c r="I56" s="11">
        <f>TRUNC(단가대비표!V40,0)</f>
        <v>0</v>
      </c>
      <c r="J56" s="11">
        <f t="shared" si="7"/>
        <v>0</v>
      </c>
      <c r="K56" s="11">
        <f t="shared" si="8"/>
        <v>1350</v>
      </c>
      <c r="L56" s="11">
        <f t="shared" si="9"/>
        <v>6750</v>
      </c>
      <c r="M56" s="8" t="s">
        <v>52</v>
      </c>
      <c r="N56" s="2" t="s">
        <v>145</v>
      </c>
      <c r="O56" s="2" t="s">
        <v>52</v>
      </c>
      <c r="P56" s="2" t="s">
        <v>52</v>
      </c>
      <c r="Q56" s="2" t="s">
        <v>134</v>
      </c>
      <c r="R56" s="2" t="s">
        <v>64</v>
      </c>
      <c r="S56" s="2" t="s">
        <v>64</v>
      </c>
      <c r="T56" s="2" t="s">
        <v>63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2" t="s">
        <v>52</v>
      </c>
      <c r="AS56" s="2" t="s">
        <v>52</v>
      </c>
      <c r="AT56" s="3"/>
      <c r="AU56" s="2" t="s">
        <v>146</v>
      </c>
      <c r="AV56" s="3">
        <v>22</v>
      </c>
    </row>
    <row r="57" spans="1:48" ht="30" customHeight="1" x14ac:dyDescent="0.3">
      <c r="A57" s="8" t="s">
        <v>140</v>
      </c>
      <c r="B57" s="8" t="s">
        <v>147</v>
      </c>
      <c r="C57" s="8" t="s">
        <v>60</v>
      </c>
      <c r="D57" s="9">
        <v>3</v>
      </c>
      <c r="E57" s="11">
        <f>TRUNC(단가대비표!O41,0)</f>
        <v>2430</v>
      </c>
      <c r="F57" s="11">
        <f t="shared" si="5"/>
        <v>7290</v>
      </c>
      <c r="G57" s="11">
        <f>TRUNC(단가대비표!P41,0)</f>
        <v>0</v>
      </c>
      <c r="H57" s="11">
        <f t="shared" si="6"/>
        <v>0</v>
      </c>
      <c r="I57" s="11">
        <f>TRUNC(단가대비표!V41,0)</f>
        <v>0</v>
      </c>
      <c r="J57" s="11">
        <f t="shared" si="7"/>
        <v>0</v>
      </c>
      <c r="K57" s="11">
        <f t="shared" si="8"/>
        <v>2430</v>
      </c>
      <c r="L57" s="11">
        <f t="shared" si="9"/>
        <v>7290</v>
      </c>
      <c r="M57" s="8" t="s">
        <v>52</v>
      </c>
      <c r="N57" s="2" t="s">
        <v>148</v>
      </c>
      <c r="O57" s="2" t="s">
        <v>52</v>
      </c>
      <c r="P57" s="2" t="s">
        <v>52</v>
      </c>
      <c r="Q57" s="2" t="s">
        <v>134</v>
      </c>
      <c r="R57" s="2" t="s">
        <v>64</v>
      </c>
      <c r="S57" s="2" t="s">
        <v>64</v>
      </c>
      <c r="T57" s="2" t="s">
        <v>63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" t="s">
        <v>52</v>
      </c>
      <c r="AS57" s="2" t="s">
        <v>52</v>
      </c>
      <c r="AT57" s="3"/>
      <c r="AU57" s="2" t="s">
        <v>149</v>
      </c>
      <c r="AV57" s="3">
        <v>23</v>
      </c>
    </row>
    <row r="58" spans="1:48" ht="30" customHeight="1" x14ac:dyDescent="0.3">
      <c r="A58" s="8" t="s">
        <v>140</v>
      </c>
      <c r="B58" s="8" t="s">
        <v>150</v>
      </c>
      <c r="C58" s="8" t="s">
        <v>60</v>
      </c>
      <c r="D58" s="9">
        <v>2</v>
      </c>
      <c r="E58" s="11">
        <f>TRUNC(단가대비표!O42,0)</f>
        <v>602</v>
      </c>
      <c r="F58" s="11">
        <f t="shared" si="5"/>
        <v>1204</v>
      </c>
      <c r="G58" s="11">
        <f>TRUNC(단가대비표!P42,0)</f>
        <v>0</v>
      </c>
      <c r="H58" s="11">
        <f t="shared" si="6"/>
        <v>0</v>
      </c>
      <c r="I58" s="11">
        <f>TRUNC(단가대비표!V42,0)</f>
        <v>0</v>
      </c>
      <c r="J58" s="11">
        <f t="shared" si="7"/>
        <v>0</v>
      </c>
      <c r="K58" s="11">
        <f t="shared" si="8"/>
        <v>602</v>
      </c>
      <c r="L58" s="11">
        <f t="shared" si="9"/>
        <v>1204</v>
      </c>
      <c r="M58" s="8" t="s">
        <v>52</v>
      </c>
      <c r="N58" s="2" t="s">
        <v>151</v>
      </c>
      <c r="O58" s="2" t="s">
        <v>52</v>
      </c>
      <c r="P58" s="2" t="s">
        <v>52</v>
      </c>
      <c r="Q58" s="2" t="s">
        <v>134</v>
      </c>
      <c r="R58" s="2" t="s">
        <v>64</v>
      </c>
      <c r="S58" s="2" t="s">
        <v>64</v>
      </c>
      <c r="T58" s="2" t="s">
        <v>63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2" t="s">
        <v>52</v>
      </c>
      <c r="AS58" s="2" t="s">
        <v>52</v>
      </c>
      <c r="AT58" s="3"/>
      <c r="AU58" s="2" t="s">
        <v>152</v>
      </c>
      <c r="AV58" s="3">
        <v>24</v>
      </c>
    </row>
    <row r="59" spans="1:48" ht="30" customHeight="1" x14ac:dyDescent="0.3">
      <c r="A59" s="8" t="s">
        <v>140</v>
      </c>
      <c r="B59" s="8" t="s">
        <v>153</v>
      </c>
      <c r="C59" s="8" t="s">
        <v>60</v>
      </c>
      <c r="D59" s="9">
        <v>1</v>
      </c>
      <c r="E59" s="11">
        <f>TRUNC(단가대비표!O43,0)</f>
        <v>1020</v>
      </c>
      <c r="F59" s="11">
        <f t="shared" si="5"/>
        <v>1020</v>
      </c>
      <c r="G59" s="11">
        <f>TRUNC(단가대비표!P43,0)</f>
        <v>0</v>
      </c>
      <c r="H59" s="11">
        <f t="shared" si="6"/>
        <v>0</v>
      </c>
      <c r="I59" s="11">
        <f>TRUNC(단가대비표!V43,0)</f>
        <v>0</v>
      </c>
      <c r="J59" s="11">
        <f t="shared" si="7"/>
        <v>0</v>
      </c>
      <c r="K59" s="11">
        <f t="shared" si="8"/>
        <v>1020</v>
      </c>
      <c r="L59" s="11">
        <f t="shared" si="9"/>
        <v>1020</v>
      </c>
      <c r="M59" s="8" t="s">
        <v>52</v>
      </c>
      <c r="N59" s="2" t="s">
        <v>154</v>
      </c>
      <c r="O59" s="2" t="s">
        <v>52</v>
      </c>
      <c r="P59" s="2" t="s">
        <v>52</v>
      </c>
      <c r="Q59" s="2" t="s">
        <v>134</v>
      </c>
      <c r="R59" s="2" t="s">
        <v>64</v>
      </c>
      <c r="S59" s="2" t="s">
        <v>64</v>
      </c>
      <c r="T59" s="2" t="s">
        <v>63</v>
      </c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2" t="s">
        <v>52</v>
      </c>
      <c r="AS59" s="2" t="s">
        <v>52</v>
      </c>
      <c r="AT59" s="3"/>
      <c r="AU59" s="2" t="s">
        <v>155</v>
      </c>
      <c r="AV59" s="3">
        <v>25</v>
      </c>
    </row>
    <row r="60" spans="1:48" ht="30" customHeight="1" x14ac:dyDescent="0.3">
      <c r="A60" s="8" t="s">
        <v>156</v>
      </c>
      <c r="B60" s="8" t="s">
        <v>157</v>
      </c>
      <c r="C60" s="8" t="s">
        <v>108</v>
      </c>
      <c r="D60" s="9">
        <v>7</v>
      </c>
      <c r="E60" s="11">
        <f>TRUNC(일위대가목록!E12,0)</f>
        <v>1537</v>
      </c>
      <c r="F60" s="11">
        <f t="shared" si="5"/>
        <v>10759</v>
      </c>
      <c r="G60" s="11">
        <f>TRUNC(일위대가목록!F12,0)</f>
        <v>0</v>
      </c>
      <c r="H60" s="11">
        <f t="shared" si="6"/>
        <v>0</v>
      </c>
      <c r="I60" s="11">
        <f>TRUNC(일위대가목록!G12,0)</f>
        <v>0</v>
      </c>
      <c r="J60" s="11">
        <f t="shared" si="7"/>
        <v>0</v>
      </c>
      <c r="K60" s="11">
        <f t="shared" si="8"/>
        <v>1537</v>
      </c>
      <c r="L60" s="11">
        <f t="shared" si="9"/>
        <v>10759</v>
      </c>
      <c r="M60" s="8" t="s">
        <v>158</v>
      </c>
      <c r="N60" s="2" t="s">
        <v>159</v>
      </c>
      <c r="O60" s="2" t="s">
        <v>52</v>
      </c>
      <c r="P60" s="2" t="s">
        <v>52</v>
      </c>
      <c r="Q60" s="2" t="s">
        <v>134</v>
      </c>
      <c r="R60" s="2" t="s">
        <v>63</v>
      </c>
      <c r="S60" s="2" t="s">
        <v>64</v>
      </c>
      <c r="T60" s="2" t="s">
        <v>64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2" t="s">
        <v>52</v>
      </c>
      <c r="AS60" s="2" t="s">
        <v>52</v>
      </c>
      <c r="AT60" s="3"/>
      <c r="AU60" s="2" t="s">
        <v>160</v>
      </c>
      <c r="AV60" s="3">
        <v>26</v>
      </c>
    </row>
    <row r="61" spans="1:48" ht="30" customHeight="1" x14ac:dyDescent="0.3">
      <c r="A61" s="8" t="s">
        <v>116</v>
      </c>
      <c r="B61" s="8" t="s">
        <v>161</v>
      </c>
      <c r="C61" s="8" t="s">
        <v>108</v>
      </c>
      <c r="D61" s="9">
        <v>1</v>
      </c>
      <c r="E61" s="11">
        <f>TRUNC(일위대가목록!E16,0)</f>
        <v>904</v>
      </c>
      <c r="F61" s="11">
        <f t="shared" si="5"/>
        <v>904</v>
      </c>
      <c r="G61" s="11">
        <f>TRUNC(일위대가목록!F16,0)</f>
        <v>45249</v>
      </c>
      <c r="H61" s="11">
        <f t="shared" si="6"/>
        <v>45249</v>
      </c>
      <c r="I61" s="11">
        <f>TRUNC(일위대가목록!G16,0)</f>
        <v>0</v>
      </c>
      <c r="J61" s="11">
        <f t="shared" si="7"/>
        <v>0</v>
      </c>
      <c r="K61" s="11">
        <f t="shared" si="8"/>
        <v>46153</v>
      </c>
      <c r="L61" s="11">
        <f t="shared" si="9"/>
        <v>46153</v>
      </c>
      <c r="M61" s="8" t="s">
        <v>162</v>
      </c>
      <c r="N61" s="2" t="s">
        <v>163</v>
      </c>
      <c r="O61" s="2" t="s">
        <v>52</v>
      </c>
      <c r="P61" s="2" t="s">
        <v>52</v>
      </c>
      <c r="Q61" s="2" t="s">
        <v>134</v>
      </c>
      <c r="R61" s="2" t="s">
        <v>63</v>
      </c>
      <c r="S61" s="2" t="s">
        <v>64</v>
      </c>
      <c r="T61" s="2" t="s">
        <v>64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2" t="s">
        <v>52</v>
      </c>
      <c r="AS61" s="2" t="s">
        <v>52</v>
      </c>
      <c r="AT61" s="3"/>
      <c r="AU61" s="2" t="s">
        <v>164</v>
      </c>
      <c r="AV61" s="3">
        <v>27</v>
      </c>
    </row>
    <row r="62" spans="1:48" ht="30" customHeight="1" x14ac:dyDescent="0.3">
      <c r="A62" s="8" t="s">
        <v>121</v>
      </c>
      <c r="B62" s="8" t="s">
        <v>122</v>
      </c>
      <c r="C62" s="8" t="s">
        <v>123</v>
      </c>
      <c r="D62" s="9">
        <v>1</v>
      </c>
      <c r="E62" s="11">
        <f>TRUNC(단가대비표!O47,0)</f>
        <v>0</v>
      </c>
      <c r="F62" s="11">
        <f t="shared" si="5"/>
        <v>0</v>
      </c>
      <c r="G62" s="11">
        <f>TRUNC(단가대비표!P47,0)</f>
        <v>144481</v>
      </c>
      <c r="H62" s="11">
        <f t="shared" si="6"/>
        <v>144481</v>
      </c>
      <c r="I62" s="11">
        <f>TRUNC(단가대비표!V47,0)</f>
        <v>0</v>
      </c>
      <c r="J62" s="11">
        <f t="shared" si="7"/>
        <v>0</v>
      </c>
      <c r="K62" s="11">
        <f t="shared" si="8"/>
        <v>144481</v>
      </c>
      <c r="L62" s="11">
        <f t="shared" si="9"/>
        <v>144481</v>
      </c>
      <c r="M62" s="8" t="s">
        <v>52</v>
      </c>
      <c r="N62" s="2" t="s">
        <v>124</v>
      </c>
      <c r="O62" s="2" t="s">
        <v>52</v>
      </c>
      <c r="P62" s="2" t="s">
        <v>52</v>
      </c>
      <c r="Q62" s="2" t="s">
        <v>134</v>
      </c>
      <c r="R62" s="2" t="s">
        <v>64</v>
      </c>
      <c r="S62" s="2" t="s">
        <v>64</v>
      </c>
      <c r="T62" s="2" t="s">
        <v>63</v>
      </c>
      <c r="U62" s="3"/>
      <c r="V62" s="3"/>
      <c r="W62" s="3"/>
      <c r="X62" s="3"/>
      <c r="Y62" s="3">
        <v>2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2" t="s">
        <v>52</v>
      </c>
      <c r="AS62" s="2" t="s">
        <v>52</v>
      </c>
      <c r="AT62" s="3"/>
      <c r="AU62" s="2" t="s">
        <v>165</v>
      </c>
      <c r="AV62" s="3">
        <v>28</v>
      </c>
    </row>
    <row r="63" spans="1:48" ht="30" customHeight="1" x14ac:dyDescent="0.3">
      <c r="A63" s="8" t="s">
        <v>126</v>
      </c>
      <c r="B63" s="8" t="s">
        <v>122</v>
      </c>
      <c r="C63" s="8" t="s">
        <v>123</v>
      </c>
      <c r="D63" s="9">
        <v>1</v>
      </c>
      <c r="E63" s="11">
        <f>TRUNC(단가대비표!O49,0)</f>
        <v>0</v>
      </c>
      <c r="F63" s="11">
        <f t="shared" si="5"/>
        <v>0</v>
      </c>
      <c r="G63" s="11">
        <f>TRUNC(단가대비표!P49,0)</f>
        <v>202212</v>
      </c>
      <c r="H63" s="11">
        <f t="shared" si="6"/>
        <v>202212</v>
      </c>
      <c r="I63" s="11">
        <f>TRUNC(단가대비표!V49,0)</f>
        <v>0</v>
      </c>
      <c r="J63" s="11">
        <f t="shared" si="7"/>
        <v>0</v>
      </c>
      <c r="K63" s="11">
        <f t="shared" si="8"/>
        <v>202212</v>
      </c>
      <c r="L63" s="11">
        <f t="shared" si="9"/>
        <v>202212</v>
      </c>
      <c r="M63" s="8" t="s">
        <v>52</v>
      </c>
      <c r="N63" s="2" t="s">
        <v>127</v>
      </c>
      <c r="O63" s="2" t="s">
        <v>52</v>
      </c>
      <c r="P63" s="2" t="s">
        <v>52</v>
      </c>
      <c r="Q63" s="2" t="s">
        <v>134</v>
      </c>
      <c r="R63" s="2" t="s">
        <v>64</v>
      </c>
      <c r="S63" s="2" t="s">
        <v>64</v>
      </c>
      <c r="T63" s="2" t="s">
        <v>63</v>
      </c>
      <c r="U63" s="3"/>
      <c r="V63" s="3"/>
      <c r="W63" s="3"/>
      <c r="X63" s="3"/>
      <c r="Y63" s="3">
        <v>2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2" t="s">
        <v>52</v>
      </c>
      <c r="AS63" s="2" t="s">
        <v>52</v>
      </c>
      <c r="AT63" s="3"/>
      <c r="AU63" s="2" t="s">
        <v>166</v>
      </c>
      <c r="AV63" s="3">
        <v>29</v>
      </c>
    </row>
    <row r="64" spans="1:48" ht="30" customHeight="1" x14ac:dyDescent="0.3">
      <c r="A64" s="8" t="s">
        <v>129</v>
      </c>
      <c r="B64" s="8" t="s">
        <v>130</v>
      </c>
      <c r="C64" s="8" t="s">
        <v>77</v>
      </c>
      <c r="D64" s="9">
        <v>1</v>
      </c>
      <c r="E64" s="11">
        <f>ROUNDDOWN(SUMIF(Y53:Y64, RIGHTB(N64, 1), H53:H64)*W64, 0)</f>
        <v>6933</v>
      </c>
      <c r="F64" s="11">
        <f t="shared" si="5"/>
        <v>6933</v>
      </c>
      <c r="G64" s="11">
        <v>0</v>
      </c>
      <c r="H64" s="11">
        <f t="shared" si="6"/>
        <v>0</v>
      </c>
      <c r="I64" s="11">
        <v>0</v>
      </c>
      <c r="J64" s="11">
        <f t="shared" si="7"/>
        <v>0</v>
      </c>
      <c r="K64" s="11">
        <f t="shared" si="8"/>
        <v>6933</v>
      </c>
      <c r="L64" s="11">
        <f t="shared" si="9"/>
        <v>6933</v>
      </c>
      <c r="M64" s="8" t="s">
        <v>52</v>
      </c>
      <c r="N64" s="2" t="s">
        <v>131</v>
      </c>
      <c r="O64" s="2" t="s">
        <v>52</v>
      </c>
      <c r="P64" s="2" t="s">
        <v>52</v>
      </c>
      <c r="Q64" s="2" t="s">
        <v>134</v>
      </c>
      <c r="R64" s="2" t="s">
        <v>64</v>
      </c>
      <c r="S64" s="2" t="s">
        <v>64</v>
      </c>
      <c r="T64" s="2" t="s">
        <v>64</v>
      </c>
      <c r="U64" s="3">
        <v>1</v>
      </c>
      <c r="V64" s="3">
        <v>0</v>
      </c>
      <c r="W64" s="3">
        <v>0.02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2" t="s">
        <v>52</v>
      </c>
      <c r="AS64" s="2" t="s">
        <v>52</v>
      </c>
      <c r="AT64" s="3"/>
      <c r="AU64" s="2" t="s">
        <v>167</v>
      </c>
      <c r="AV64" s="3">
        <v>163</v>
      </c>
    </row>
    <row r="65" spans="1:48" ht="30" customHeight="1" x14ac:dyDescent="0.55000000000000004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48" ht="30" customHeight="1" x14ac:dyDescent="0.55000000000000004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48" ht="30" customHeight="1" x14ac:dyDescent="0.55000000000000004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48" ht="30" customHeight="1" x14ac:dyDescent="0.55000000000000004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48" ht="30" customHeight="1" x14ac:dyDescent="0.55000000000000004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48" ht="30" customHeight="1" x14ac:dyDescent="0.55000000000000004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48" ht="30" customHeight="1" x14ac:dyDescent="0.55000000000000004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48" ht="30" customHeight="1" x14ac:dyDescent="0.55000000000000004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48" ht="30" customHeight="1" x14ac:dyDescent="0.55000000000000004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48" ht="30" customHeight="1" x14ac:dyDescent="0.5500000000000000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48" ht="30" customHeight="1" x14ac:dyDescent="0.3">
      <c r="A75" s="8" t="s">
        <v>66</v>
      </c>
      <c r="B75" s="9"/>
      <c r="C75" s="9"/>
      <c r="D75" s="9"/>
      <c r="E75" s="9"/>
      <c r="F75" s="11">
        <f>SUM(F53:F74)</f>
        <v>82075</v>
      </c>
      <c r="G75" s="9"/>
      <c r="H75" s="11">
        <f>SUM(H53:H74)</f>
        <v>391942</v>
      </c>
      <c r="I75" s="9"/>
      <c r="J75" s="11">
        <f>SUM(J53:J74)</f>
        <v>0</v>
      </c>
      <c r="K75" s="9"/>
      <c r="L75" s="11">
        <f>SUM(L53:L74)</f>
        <v>474017</v>
      </c>
      <c r="M75" s="9"/>
      <c r="N75" t="s">
        <v>67</v>
      </c>
    </row>
    <row r="76" spans="1:48" ht="30" customHeight="1" x14ac:dyDescent="0.3">
      <c r="A76" s="8" t="s">
        <v>168</v>
      </c>
      <c r="B76" s="8" t="s">
        <v>52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3"/>
      <c r="O76" s="3"/>
      <c r="P76" s="3"/>
      <c r="Q76" s="2" t="s">
        <v>169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0" customHeight="1" x14ac:dyDescent="0.3">
      <c r="A77" s="8" t="s">
        <v>170</v>
      </c>
      <c r="B77" s="8" t="s">
        <v>171</v>
      </c>
      <c r="C77" s="8" t="s">
        <v>172</v>
      </c>
      <c r="D77" s="9">
        <v>2</v>
      </c>
      <c r="E77" s="11">
        <f>TRUNC(일위대가목록!E6,0)</f>
        <v>14582</v>
      </c>
      <c r="F77" s="11">
        <f>TRUNC(E77*D77, 0)</f>
        <v>29164</v>
      </c>
      <c r="G77" s="11">
        <f>TRUNC(일위대가목록!F6,0)</f>
        <v>74773</v>
      </c>
      <c r="H77" s="11">
        <f>TRUNC(G77*D77, 0)</f>
        <v>149546</v>
      </c>
      <c r="I77" s="11">
        <f>TRUNC(일위대가목록!G6,0)</f>
        <v>0</v>
      </c>
      <c r="J77" s="11">
        <f>TRUNC(I77*D77, 0)</f>
        <v>0</v>
      </c>
      <c r="K77" s="11">
        <f>TRUNC(E77+G77+I77, 0)</f>
        <v>89355</v>
      </c>
      <c r="L77" s="11">
        <f>TRUNC(F77+H77+J77, 0)</f>
        <v>178710</v>
      </c>
      <c r="M77" s="8" t="s">
        <v>173</v>
      </c>
      <c r="N77" s="2" t="s">
        <v>174</v>
      </c>
      <c r="O77" s="2" t="s">
        <v>52</v>
      </c>
      <c r="P77" s="2" t="s">
        <v>52</v>
      </c>
      <c r="Q77" s="2" t="s">
        <v>169</v>
      </c>
      <c r="R77" s="2" t="s">
        <v>63</v>
      </c>
      <c r="S77" s="2" t="s">
        <v>64</v>
      </c>
      <c r="T77" s="2" t="s">
        <v>64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 t="s">
        <v>52</v>
      </c>
      <c r="AS77" s="2" t="s">
        <v>52</v>
      </c>
      <c r="AT77" s="3"/>
      <c r="AU77" s="2" t="s">
        <v>175</v>
      </c>
      <c r="AV77" s="3">
        <v>31</v>
      </c>
    </row>
    <row r="78" spans="1:48" ht="30" customHeight="1" x14ac:dyDescent="0.55000000000000004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48" ht="30" customHeight="1" x14ac:dyDescent="0.55000000000000004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48" ht="30" customHeight="1" x14ac:dyDescent="0.55000000000000004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30" customHeight="1" x14ac:dyDescent="0.55000000000000004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30" customHeight="1" x14ac:dyDescent="0.55000000000000004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30" customHeight="1" x14ac:dyDescent="0.55000000000000004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30" customHeight="1" x14ac:dyDescent="0.5500000000000000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30" customHeight="1" x14ac:dyDescent="0.55000000000000004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30" customHeight="1" x14ac:dyDescent="0.55000000000000004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30" customHeight="1" x14ac:dyDescent="0.55000000000000004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30" customHeight="1" x14ac:dyDescent="0.55000000000000004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30" customHeight="1" x14ac:dyDescent="0.55000000000000004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30" customHeight="1" x14ac:dyDescent="0.55000000000000004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30" customHeight="1" x14ac:dyDescent="0.55000000000000004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30" customHeight="1" x14ac:dyDescent="0.55000000000000004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30" customHeight="1" x14ac:dyDescent="0.55000000000000004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30" customHeight="1" x14ac:dyDescent="0.5500000000000000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30" customHeight="1" x14ac:dyDescent="0.55000000000000004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30" customHeight="1" x14ac:dyDescent="0.55000000000000004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48" ht="30" customHeight="1" x14ac:dyDescent="0.55000000000000004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48" ht="30" customHeight="1" x14ac:dyDescent="0.55000000000000004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48" ht="30" customHeight="1" x14ac:dyDescent="0.3">
      <c r="A99" s="8" t="s">
        <v>66</v>
      </c>
      <c r="B99" s="9"/>
      <c r="C99" s="9"/>
      <c r="D99" s="9"/>
      <c r="E99" s="9"/>
      <c r="F99" s="11">
        <f>SUM(F77:F98)</f>
        <v>29164</v>
      </c>
      <c r="G99" s="9"/>
      <c r="H99" s="11">
        <f>SUM(H77:H98)</f>
        <v>149546</v>
      </c>
      <c r="I99" s="9"/>
      <c r="J99" s="11">
        <f>SUM(J77:J98)</f>
        <v>0</v>
      </c>
      <c r="K99" s="9"/>
      <c r="L99" s="11">
        <f>SUM(L77:L98)</f>
        <v>178710</v>
      </c>
      <c r="M99" s="9"/>
      <c r="N99" t="s">
        <v>67</v>
      </c>
    </row>
    <row r="100" spans="1:48" ht="30" customHeight="1" x14ac:dyDescent="0.3">
      <c r="A100" s="8" t="s">
        <v>176</v>
      </c>
      <c r="B100" s="8" t="s">
        <v>52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3"/>
      <c r="O100" s="3"/>
      <c r="P100" s="3"/>
      <c r="Q100" s="2" t="s">
        <v>177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ht="30" customHeight="1" x14ac:dyDescent="0.3">
      <c r="A101" s="8" t="s">
        <v>178</v>
      </c>
      <c r="B101" s="8" t="s">
        <v>52</v>
      </c>
      <c r="C101" s="8" t="s">
        <v>179</v>
      </c>
      <c r="D101" s="9">
        <v>-1920</v>
      </c>
      <c r="E101" s="11">
        <f>TRUNC(단가대비표!O5,0)</f>
        <v>490</v>
      </c>
      <c r="F101" s="11">
        <f t="shared" ref="F101:F108" si="10">TRUNC(E101*D101, 0)</f>
        <v>-940800</v>
      </c>
      <c r="G101" s="11">
        <f>TRUNC(단가대비표!P5,0)</f>
        <v>0</v>
      </c>
      <c r="H101" s="11">
        <f t="shared" ref="H101:H108" si="11">TRUNC(G101*D101, 0)</f>
        <v>0</v>
      </c>
      <c r="I101" s="11">
        <f>TRUNC(단가대비표!V5,0)</f>
        <v>0</v>
      </c>
      <c r="J101" s="11">
        <f t="shared" ref="J101:J108" si="12">TRUNC(I101*D101, 0)</f>
        <v>0</v>
      </c>
      <c r="K101" s="11">
        <f t="shared" ref="K101:L108" si="13">TRUNC(E101+G101+I101, 0)</f>
        <v>490</v>
      </c>
      <c r="L101" s="11">
        <f t="shared" si="13"/>
        <v>-940800</v>
      </c>
      <c r="M101" s="8" t="s">
        <v>52</v>
      </c>
      <c r="N101" s="2" t="s">
        <v>180</v>
      </c>
      <c r="O101" s="2" t="s">
        <v>52</v>
      </c>
      <c r="P101" s="2" t="s">
        <v>52</v>
      </c>
      <c r="Q101" s="2" t="s">
        <v>177</v>
      </c>
      <c r="R101" s="2" t="s">
        <v>64</v>
      </c>
      <c r="S101" s="2" t="s">
        <v>64</v>
      </c>
      <c r="T101" s="2" t="s">
        <v>63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2" t="s">
        <v>52</v>
      </c>
      <c r="AS101" s="2" t="s">
        <v>52</v>
      </c>
      <c r="AT101" s="3"/>
      <c r="AU101" s="2" t="s">
        <v>181</v>
      </c>
      <c r="AV101" s="3">
        <v>42</v>
      </c>
    </row>
    <row r="102" spans="1:48" ht="30" customHeight="1" x14ac:dyDescent="0.3">
      <c r="A102" s="8" t="s">
        <v>182</v>
      </c>
      <c r="B102" s="8" t="s">
        <v>183</v>
      </c>
      <c r="C102" s="8" t="s">
        <v>172</v>
      </c>
      <c r="D102" s="9">
        <v>91</v>
      </c>
      <c r="E102" s="11">
        <f>TRUNC(일위대가목록!E17,0)</f>
        <v>299</v>
      </c>
      <c r="F102" s="11">
        <f t="shared" si="10"/>
        <v>27209</v>
      </c>
      <c r="G102" s="11">
        <f>TRUNC(일위대가목록!F17,0)</f>
        <v>14973</v>
      </c>
      <c r="H102" s="11">
        <f t="shared" si="11"/>
        <v>1362543</v>
      </c>
      <c r="I102" s="11">
        <f>TRUNC(일위대가목록!G17,0)</f>
        <v>0</v>
      </c>
      <c r="J102" s="11">
        <f t="shared" si="12"/>
        <v>0</v>
      </c>
      <c r="K102" s="11">
        <f t="shared" si="13"/>
        <v>15272</v>
      </c>
      <c r="L102" s="11">
        <f t="shared" si="13"/>
        <v>1389752</v>
      </c>
      <c r="M102" s="8" t="s">
        <v>184</v>
      </c>
      <c r="N102" s="2" t="s">
        <v>185</v>
      </c>
      <c r="O102" s="2" t="s">
        <v>52</v>
      </c>
      <c r="P102" s="2" t="s">
        <v>52</v>
      </c>
      <c r="Q102" s="2" t="s">
        <v>177</v>
      </c>
      <c r="R102" s="2" t="s">
        <v>63</v>
      </c>
      <c r="S102" s="2" t="s">
        <v>64</v>
      </c>
      <c r="T102" s="2" t="s">
        <v>64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2" t="s">
        <v>52</v>
      </c>
      <c r="AS102" s="2" t="s">
        <v>52</v>
      </c>
      <c r="AT102" s="3"/>
      <c r="AU102" s="2" t="s">
        <v>186</v>
      </c>
      <c r="AV102" s="3">
        <v>33</v>
      </c>
    </row>
    <row r="103" spans="1:48" ht="30" customHeight="1" x14ac:dyDescent="0.3">
      <c r="A103" s="8" t="s">
        <v>182</v>
      </c>
      <c r="B103" s="8" t="s">
        <v>187</v>
      </c>
      <c r="C103" s="8" t="s">
        <v>172</v>
      </c>
      <c r="D103" s="9">
        <v>114</v>
      </c>
      <c r="E103" s="11">
        <f>TRUNC(일위대가목록!E18,0)</f>
        <v>281</v>
      </c>
      <c r="F103" s="11">
        <f t="shared" si="10"/>
        <v>32034</v>
      </c>
      <c r="G103" s="11">
        <f>TRUNC(일위대가목록!F18,0)</f>
        <v>14061</v>
      </c>
      <c r="H103" s="11">
        <f t="shared" si="11"/>
        <v>1602954</v>
      </c>
      <c r="I103" s="11">
        <f>TRUNC(일위대가목록!G18,0)</f>
        <v>0</v>
      </c>
      <c r="J103" s="11">
        <f t="shared" si="12"/>
        <v>0</v>
      </c>
      <c r="K103" s="11">
        <f t="shared" si="13"/>
        <v>14342</v>
      </c>
      <c r="L103" s="11">
        <f t="shared" si="13"/>
        <v>1634988</v>
      </c>
      <c r="M103" s="8" t="s">
        <v>188</v>
      </c>
      <c r="N103" s="2" t="s">
        <v>189</v>
      </c>
      <c r="O103" s="2" t="s">
        <v>52</v>
      </c>
      <c r="P103" s="2" t="s">
        <v>52</v>
      </c>
      <c r="Q103" s="2" t="s">
        <v>177</v>
      </c>
      <c r="R103" s="2" t="s">
        <v>63</v>
      </c>
      <c r="S103" s="2" t="s">
        <v>64</v>
      </c>
      <c r="T103" s="2" t="s">
        <v>64</v>
      </c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2" t="s">
        <v>52</v>
      </c>
      <c r="AS103" s="2" t="s">
        <v>52</v>
      </c>
      <c r="AT103" s="3"/>
      <c r="AU103" s="2" t="s">
        <v>190</v>
      </c>
      <c r="AV103" s="3">
        <v>34</v>
      </c>
    </row>
    <row r="104" spans="1:48" ht="30" customHeight="1" x14ac:dyDescent="0.3">
      <c r="A104" s="8" t="s">
        <v>182</v>
      </c>
      <c r="B104" s="8" t="s">
        <v>191</v>
      </c>
      <c r="C104" s="8" t="s">
        <v>172</v>
      </c>
      <c r="D104" s="9">
        <v>147</v>
      </c>
      <c r="E104" s="11">
        <f>TRUNC(일위대가목록!E19,0)</f>
        <v>293</v>
      </c>
      <c r="F104" s="11">
        <f t="shared" si="10"/>
        <v>43071</v>
      </c>
      <c r="G104" s="11">
        <f>TRUNC(일위대가목록!F19,0)</f>
        <v>14698</v>
      </c>
      <c r="H104" s="11">
        <f t="shared" si="11"/>
        <v>2160606</v>
      </c>
      <c r="I104" s="11">
        <f>TRUNC(일위대가목록!G19,0)</f>
        <v>0</v>
      </c>
      <c r="J104" s="11">
        <f t="shared" si="12"/>
        <v>0</v>
      </c>
      <c r="K104" s="11">
        <f t="shared" si="13"/>
        <v>14991</v>
      </c>
      <c r="L104" s="11">
        <f t="shared" si="13"/>
        <v>2203677</v>
      </c>
      <c r="M104" s="8" t="s">
        <v>192</v>
      </c>
      <c r="N104" s="2" t="s">
        <v>193</v>
      </c>
      <c r="O104" s="2" t="s">
        <v>52</v>
      </c>
      <c r="P104" s="2" t="s">
        <v>52</v>
      </c>
      <c r="Q104" s="2" t="s">
        <v>177</v>
      </c>
      <c r="R104" s="2" t="s">
        <v>63</v>
      </c>
      <c r="S104" s="2" t="s">
        <v>64</v>
      </c>
      <c r="T104" s="2" t="s">
        <v>64</v>
      </c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2" t="s">
        <v>52</v>
      </c>
      <c r="AS104" s="2" t="s">
        <v>52</v>
      </c>
      <c r="AT104" s="3"/>
      <c r="AU104" s="2" t="s">
        <v>194</v>
      </c>
      <c r="AV104" s="3">
        <v>35</v>
      </c>
    </row>
    <row r="105" spans="1:48" ht="30" customHeight="1" x14ac:dyDescent="0.3">
      <c r="A105" s="8" t="s">
        <v>121</v>
      </c>
      <c r="B105" s="8" t="s">
        <v>122</v>
      </c>
      <c r="C105" s="8" t="s">
        <v>123</v>
      </c>
      <c r="D105" s="9">
        <v>8</v>
      </c>
      <c r="E105" s="11">
        <f>TRUNC(단가대비표!O47,0)</f>
        <v>0</v>
      </c>
      <c r="F105" s="11">
        <f t="shared" si="10"/>
        <v>0</v>
      </c>
      <c r="G105" s="11">
        <f>TRUNC(단가대비표!P47,0)</f>
        <v>144481</v>
      </c>
      <c r="H105" s="11">
        <f t="shared" si="11"/>
        <v>1155848</v>
      </c>
      <c r="I105" s="11">
        <f>TRUNC(단가대비표!V47,0)</f>
        <v>0</v>
      </c>
      <c r="J105" s="11">
        <f t="shared" si="12"/>
        <v>0</v>
      </c>
      <c r="K105" s="11">
        <f t="shared" si="13"/>
        <v>144481</v>
      </c>
      <c r="L105" s="11">
        <f t="shared" si="13"/>
        <v>1155848</v>
      </c>
      <c r="M105" s="8" t="s">
        <v>52</v>
      </c>
      <c r="N105" s="2" t="s">
        <v>124</v>
      </c>
      <c r="O105" s="2" t="s">
        <v>52</v>
      </c>
      <c r="P105" s="2" t="s">
        <v>52</v>
      </c>
      <c r="Q105" s="2" t="s">
        <v>177</v>
      </c>
      <c r="R105" s="2" t="s">
        <v>64</v>
      </c>
      <c r="S105" s="2" t="s">
        <v>64</v>
      </c>
      <c r="T105" s="2" t="s">
        <v>63</v>
      </c>
      <c r="U105" s="3"/>
      <c r="V105" s="3"/>
      <c r="W105" s="3"/>
      <c r="X105" s="3">
        <v>1</v>
      </c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2" t="s">
        <v>52</v>
      </c>
      <c r="AS105" s="2" t="s">
        <v>52</v>
      </c>
      <c r="AT105" s="3"/>
      <c r="AU105" s="2" t="s">
        <v>195</v>
      </c>
      <c r="AV105" s="3">
        <v>40</v>
      </c>
    </row>
    <row r="106" spans="1:48" ht="30" customHeight="1" x14ac:dyDescent="0.3">
      <c r="A106" s="8" t="s">
        <v>196</v>
      </c>
      <c r="B106" s="8" t="s">
        <v>122</v>
      </c>
      <c r="C106" s="8" t="s">
        <v>123</v>
      </c>
      <c r="D106" s="9">
        <v>43</v>
      </c>
      <c r="E106" s="11">
        <f>TRUNC(단가대비표!O52,0)</f>
        <v>0</v>
      </c>
      <c r="F106" s="11">
        <f t="shared" si="10"/>
        <v>0</v>
      </c>
      <c r="G106" s="11">
        <f>TRUNC(단가대비표!P52,0)</f>
        <v>183071</v>
      </c>
      <c r="H106" s="11">
        <f t="shared" si="11"/>
        <v>7872053</v>
      </c>
      <c r="I106" s="11">
        <f>TRUNC(단가대비표!V52,0)</f>
        <v>0</v>
      </c>
      <c r="J106" s="11">
        <f t="shared" si="12"/>
        <v>0</v>
      </c>
      <c r="K106" s="11">
        <f t="shared" si="13"/>
        <v>183071</v>
      </c>
      <c r="L106" s="11">
        <f t="shared" si="13"/>
        <v>7872053</v>
      </c>
      <c r="M106" s="8" t="s">
        <v>52</v>
      </c>
      <c r="N106" s="2" t="s">
        <v>197</v>
      </c>
      <c r="O106" s="2" t="s">
        <v>52</v>
      </c>
      <c r="P106" s="2" t="s">
        <v>52</v>
      </c>
      <c r="Q106" s="2" t="s">
        <v>177</v>
      </c>
      <c r="R106" s="2" t="s">
        <v>64</v>
      </c>
      <c r="S106" s="2" t="s">
        <v>64</v>
      </c>
      <c r="T106" s="2" t="s">
        <v>63</v>
      </c>
      <c r="U106" s="3"/>
      <c r="V106" s="3"/>
      <c r="W106" s="3"/>
      <c r="X106" s="3">
        <v>1</v>
      </c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2" t="s">
        <v>52</v>
      </c>
      <c r="AS106" s="2" t="s">
        <v>52</v>
      </c>
      <c r="AT106" s="3"/>
      <c r="AU106" s="2" t="s">
        <v>198</v>
      </c>
      <c r="AV106" s="3">
        <v>41</v>
      </c>
    </row>
    <row r="107" spans="1:48" ht="30" customHeight="1" x14ac:dyDescent="0.3">
      <c r="A107" s="8" t="s">
        <v>129</v>
      </c>
      <c r="B107" s="8" t="s">
        <v>130</v>
      </c>
      <c r="C107" s="8" t="s">
        <v>77</v>
      </c>
      <c r="D107" s="9">
        <v>1</v>
      </c>
      <c r="E107" s="11">
        <f>ROUNDDOWN(SUMIF(X101:X108, RIGHTB(N107, 1), H101:H108)*W107, 0)</f>
        <v>180558</v>
      </c>
      <c r="F107" s="11">
        <f t="shared" si="10"/>
        <v>180558</v>
      </c>
      <c r="G107" s="11">
        <v>0</v>
      </c>
      <c r="H107" s="11">
        <f t="shared" si="11"/>
        <v>0</v>
      </c>
      <c r="I107" s="11">
        <v>0</v>
      </c>
      <c r="J107" s="11">
        <f t="shared" si="12"/>
        <v>0</v>
      </c>
      <c r="K107" s="11">
        <f t="shared" si="13"/>
        <v>180558</v>
      </c>
      <c r="L107" s="11">
        <f t="shared" si="13"/>
        <v>180558</v>
      </c>
      <c r="M107" s="8" t="s">
        <v>52</v>
      </c>
      <c r="N107" s="2" t="s">
        <v>78</v>
      </c>
      <c r="O107" s="2" t="s">
        <v>52</v>
      </c>
      <c r="P107" s="2" t="s">
        <v>52</v>
      </c>
      <c r="Q107" s="2" t="s">
        <v>177</v>
      </c>
      <c r="R107" s="2" t="s">
        <v>64</v>
      </c>
      <c r="S107" s="2" t="s">
        <v>64</v>
      </c>
      <c r="T107" s="2" t="s">
        <v>64</v>
      </c>
      <c r="U107" s="3">
        <v>1</v>
      </c>
      <c r="V107" s="3">
        <v>0</v>
      </c>
      <c r="W107" s="3">
        <v>0.02</v>
      </c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2" t="s">
        <v>52</v>
      </c>
      <c r="AS107" s="2" t="s">
        <v>52</v>
      </c>
      <c r="AT107" s="3"/>
      <c r="AU107" s="2" t="s">
        <v>199</v>
      </c>
      <c r="AV107" s="3">
        <v>164</v>
      </c>
    </row>
    <row r="108" spans="1:48" ht="30" customHeight="1" x14ac:dyDescent="0.3">
      <c r="A108" s="8" t="s">
        <v>200</v>
      </c>
      <c r="B108" s="8" t="s">
        <v>201</v>
      </c>
      <c r="C108" s="8" t="s">
        <v>202</v>
      </c>
      <c r="D108" s="9">
        <v>1</v>
      </c>
      <c r="E108" s="11">
        <f>TRUNC(일위대가목록!E4,0)</f>
        <v>0</v>
      </c>
      <c r="F108" s="11">
        <f t="shared" si="10"/>
        <v>0</v>
      </c>
      <c r="G108" s="11">
        <f>TRUNC(일위대가목록!F4,0)</f>
        <v>0</v>
      </c>
      <c r="H108" s="11">
        <f t="shared" si="11"/>
        <v>0</v>
      </c>
      <c r="I108" s="11">
        <f>TRUNC(일위대가목록!G4,0)</f>
        <v>170147</v>
      </c>
      <c r="J108" s="11">
        <f t="shared" si="12"/>
        <v>170147</v>
      </c>
      <c r="K108" s="11">
        <f t="shared" si="13"/>
        <v>170147</v>
      </c>
      <c r="L108" s="11">
        <f t="shared" si="13"/>
        <v>170147</v>
      </c>
      <c r="M108" s="8" t="s">
        <v>203</v>
      </c>
      <c r="N108" s="2" t="s">
        <v>204</v>
      </c>
      <c r="O108" s="2" t="s">
        <v>52</v>
      </c>
      <c r="P108" s="2" t="s">
        <v>52</v>
      </c>
      <c r="Q108" s="2" t="s">
        <v>177</v>
      </c>
      <c r="R108" s="2" t="s">
        <v>63</v>
      </c>
      <c r="S108" s="2" t="s">
        <v>64</v>
      </c>
      <c r="T108" s="2" t="s">
        <v>64</v>
      </c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2" t="s">
        <v>52</v>
      </c>
      <c r="AS108" s="2" t="s">
        <v>52</v>
      </c>
      <c r="AT108" s="3"/>
      <c r="AU108" s="2" t="s">
        <v>205</v>
      </c>
      <c r="AV108" s="3">
        <v>43</v>
      </c>
    </row>
    <row r="109" spans="1:48" ht="30" customHeight="1" x14ac:dyDescent="0.55000000000000004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48" ht="30" customHeight="1" x14ac:dyDescent="0.55000000000000004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48" ht="30" customHeight="1" x14ac:dyDescent="0.55000000000000004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48" ht="30" customHeight="1" x14ac:dyDescent="0.55000000000000004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48" ht="30" customHeight="1" x14ac:dyDescent="0.55000000000000004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48" ht="30" customHeight="1" x14ac:dyDescent="0.5500000000000000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48" ht="30" customHeight="1" x14ac:dyDescent="0.55000000000000004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48" ht="30" customHeight="1" x14ac:dyDescent="0.55000000000000004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48" ht="30" customHeight="1" x14ac:dyDescent="0.55000000000000004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48" ht="30" customHeight="1" x14ac:dyDescent="0.55000000000000004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48" ht="30" customHeight="1" x14ac:dyDescent="0.55000000000000004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48" ht="30" customHeight="1" x14ac:dyDescent="0.55000000000000004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48" ht="30" customHeight="1" x14ac:dyDescent="0.55000000000000004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48" ht="30" customHeight="1" x14ac:dyDescent="0.55000000000000004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48" ht="30" customHeight="1" x14ac:dyDescent="0.3">
      <c r="A123" s="8" t="s">
        <v>66</v>
      </c>
      <c r="B123" s="9"/>
      <c r="C123" s="9"/>
      <c r="D123" s="9"/>
      <c r="E123" s="9"/>
      <c r="F123" s="11">
        <f>SUM(F101:F122)</f>
        <v>-657928</v>
      </c>
      <c r="G123" s="9"/>
      <c r="H123" s="11">
        <f>SUM(H101:H122)</f>
        <v>14154004</v>
      </c>
      <c r="I123" s="9"/>
      <c r="J123" s="11">
        <f>SUM(J101:J122)</f>
        <v>170147</v>
      </c>
      <c r="K123" s="9"/>
      <c r="L123" s="11">
        <f>SUM(L101:L122)</f>
        <v>13666223</v>
      </c>
      <c r="M123" s="9"/>
      <c r="N123" t="s">
        <v>67</v>
      </c>
    </row>
    <row r="124" spans="1:48" ht="30" customHeight="1" x14ac:dyDescent="0.3">
      <c r="A124" s="8" t="s">
        <v>208</v>
      </c>
      <c r="B124" s="8" t="s">
        <v>52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3"/>
      <c r="O124" s="3"/>
      <c r="P124" s="3"/>
      <c r="Q124" s="2" t="s">
        <v>209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 ht="30" customHeight="1" x14ac:dyDescent="0.3">
      <c r="A125" s="8" t="s">
        <v>210</v>
      </c>
      <c r="B125" s="8" t="s">
        <v>211</v>
      </c>
      <c r="C125" s="8" t="s">
        <v>212</v>
      </c>
      <c r="D125" s="9">
        <v>1</v>
      </c>
      <c r="E125" s="11">
        <f>TRUNC(단가대비표!O53,0)</f>
        <v>9680000</v>
      </c>
      <c r="F125" s="11">
        <f t="shared" ref="F125:F154" si="14">TRUNC(E125*D125, 0)</f>
        <v>9680000</v>
      </c>
      <c r="G125" s="11">
        <f>TRUNC(단가대비표!P53,0)</f>
        <v>0</v>
      </c>
      <c r="H125" s="11">
        <f t="shared" ref="H125:H154" si="15">TRUNC(G125*D125, 0)</f>
        <v>0</v>
      </c>
      <c r="I125" s="11">
        <f>TRUNC(단가대비표!V53,0)</f>
        <v>0</v>
      </c>
      <c r="J125" s="11">
        <f t="shared" ref="J125:J154" si="16">TRUNC(I125*D125, 0)</f>
        <v>0</v>
      </c>
      <c r="K125" s="11">
        <f t="shared" ref="K125:K154" si="17">TRUNC(E125+G125+I125, 0)</f>
        <v>9680000</v>
      </c>
      <c r="L125" s="11">
        <f t="shared" ref="L125:L154" si="18">TRUNC(F125+H125+J125, 0)</f>
        <v>9680000</v>
      </c>
      <c r="M125" s="8" t="s">
        <v>52</v>
      </c>
      <c r="N125" s="2" t="s">
        <v>213</v>
      </c>
      <c r="O125" s="2" t="s">
        <v>52</v>
      </c>
      <c r="P125" s="2" t="s">
        <v>52</v>
      </c>
      <c r="Q125" s="2" t="s">
        <v>209</v>
      </c>
      <c r="R125" s="2" t="s">
        <v>64</v>
      </c>
      <c r="S125" s="2" t="s">
        <v>64</v>
      </c>
      <c r="T125" s="2" t="s">
        <v>63</v>
      </c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2" t="s">
        <v>52</v>
      </c>
      <c r="AS125" s="2" t="s">
        <v>52</v>
      </c>
      <c r="AT125" s="3"/>
      <c r="AU125" s="2" t="s">
        <v>214</v>
      </c>
      <c r="AV125" s="3">
        <v>128</v>
      </c>
    </row>
    <row r="126" spans="1:48" ht="30" customHeight="1" x14ac:dyDescent="0.3">
      <c r="A126" s="8" t="s">
        <v>210</v>
      </c>
      <c r="B126" s="8" t="s">
        <v>215</v>
      </c>
      <c r="C126" s="8" t="s">
        <v>212</v>
      </c>
      <c r="D126" s="9">
        <v>1</v>
      </c>
      <c r="E126" s="11">
        <f>TRUNC(단가대비표!O54,0)</f>
        <v>14331900</v>
      </c>
      <c r="F126" s="11">
        <f t="shared" si="14"/>
        <v>14331900</v>
      </c>
      <c r="G126" s="11">
        <f>TRUNC(단가대비표!P54,0)</f>
        <v>0</v>
      </c>
      <c r="H126" s="11">
        <f t="shared" si="15"/>
        <v>0</v>
      </c>
      <c r="I126" s="11">
        <f>TRUNC(단가대비표!V54,0)</f>
        <v>0</v>
      </c>
      <c r="J126" s="11">
        <f t="shared" si="16"/>
        <v>0</v>
      </c>
      <c r="K126" s="11">
        <f t="shared" si="17"/>
        <v>14331900</v>
      </c>
      <c r="L126" s="11">
        <f t="shared" si="18"/>
        <v>14331900</v>
      </c>
      <c r="M126" s="8" t="s">
        <v>52</v>
      </c>
      <c r="N126" s="2" t="s">
        <v>216</v>
      </c>
      <c r="O126" s="2" t="s">
        <v>52</v>
      </c>
      <c r="P126" s="2" t="s">
        <v>52</v>
      </c>
      <c r="Q126" s="2" t="s">
        <v>209</v>
      </c>
      <c r="R126" s="2" t="s">
        <v>64</v>
      </c>
      <c r="S126" s="2" t="s">
        <v>64</v>
      </c>
      <c r="T126" s="2" t="s">
        <v>63</v>
      </c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2" t="s">
        <v>52</v>
      </c>
      <c r="AS126" s="2" t="s">
        <v>52</v>
      </c>
      <c r="AT126" s="3"/>
      <c r="AU126" s="2" t="s">
        <v>217</v>
      </c>
      <c r="AV126" s="3">
        <v>129</v>
      </c>
    </row>
    <row r="127" spans="1:48" ht="30" customHeight="1" x14ac:dyDescent="0.3">
      <c r="A127" s="8" t="s">
        <v>218</v>
      </c>
      <c r="B127" s="8" t="s">
        <v>219</v>
      </c>
      <c r="C127" s="8" t="s">
        <v>212</v>
      </c>
      <c r="D127" s="9">
        <v>1</v>
      </c>
      <c r="E127" s="11">
        <f>TRUNC(단가대비표!O55,0)</f>
        <v>400000</v>
      </c>
      <c r="F127" s="11">
        <f t="shared" si="14"/>
        <v>400000</v>
      </c>
      <c r="G127" s="11">
        <f>TRUNC(단가대비표!P55,0)</f>
        <v>0</v>
      </c>
      <c r="H127" s="11">
        <f t="shared" si="15"/>
        <v>0</v>
      </c>
      <c r="I127" s="11">
        <f>TRUNC(단가대비표!V55,0)</f>
        <v>0</v>
      </c>
      <c r="J127" s="11">
        <f t="shared" si="16"/>
        <v>0</v>
      </c>
      <c r="K127" s="11">
        <f t="shared" si="17"/>
        <v>400000</v>
      </c>
      <c r="L127" s="11">
        <f t="shared" si="18"/>
        <v>400000</v>
      </c>
      <c r="M127" s="8" t="s">
        <v>52</v>
      </c>
      <c r="N127" s="2" t="s">
        <v>220</v>
      </c>
      <c r="O127" s="2" t="s">
        <v>52</v>
      </c>
      <c r="P127" s="2" t="s">
        <v>52</v>
      </c>
      <c r="Q127" s="2" t="s">
        <v>209</v>
      </c>
      <c r="R127" s="2" t="s">
        <v>64</v>
      </c>
      <c r="S127" s="2" t="s">
        <v>64</v>
      </c>
      <c r="T127" s="2" t="s">
        <v>63</v>
      </c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2" t="s">
        <v>52</v>
      </c>
      <c r="AS127" s="2" t="s">
        <v>52</v>
      </c>
      <c r="AT127" s="3"/>
      <c r="AU127" s="2" t="s">
        <v>221</v>
      </c>
      <c r="AV127" s="3">
        <v>130</v>
      </c>
    </row>
    <row r="128" spans="1:48" ht="30" customHeight="1" x14ac:dyDescent="0.3">
      <c r="A128" s="8" t="s">
        <v>218</v>
      </c>
      <c r="B128" s="8" t="s">
        <v>222</v>
      </c>
      <c r="C128" s="8" t="s">
        <v>212</v>
      </c>
      <c r="D128" s="9">
        <v>1</v>
      </c>
      <c r="E128" s="11">
        <f>TRUNC(단가대비표!O56,0)</f>
        <v>420000</v>
      </c>
      <c r="F128" s="11">
        <f t="shared" si="14"/>
        <v>420000</v>
      </c>
      <c r="G128" s="11">
        <f>TRUNC(단가대비표!P56,0)</f>
        <v>0</v>
      </c>
      <c r="H128" s="11">
        <f t="shared" si="15"/>
        <v>0</v>
      </c>
      <c r="I128" s="11">
        <f>TRUNC(단가대비표!V56,0)</f>
        <v>0</v>
      </c>
      <c r="J128" s="11">
        <f t="shared" si="16"/>
        <v>0</v>
      </c>
      <c r="K128" s="11">
        <f t="shared" si="17"/>
        <v>420000</v>
      </c>
      <c r="L128" s="11">
        <f t="shared" si="18"/>
        <v>420000</v>
      </c>
      <c r="M128" s="8" t="s">
        <v>52</v>
      </c>
      <c r="N128" s="2" t="s">
        <v>223</v>
      </c>
      <c r="O128" s="2" t="s">
        <v>52</v>
      </c>
      <c r="P128" s="2" t="s">
        <v>52</v>
      </c>
      <c r="Q128" s="2" t="s">
        <v>209</v>
      </c>
      <c r="R128" s="2" t="s">
        <v>64</v>
      </c>
      <c r="S128" s="2" t="s">
        <v>64</v>
      </c>
      <c r="T128" s="2" t="s">
        <v>63</v>
      </c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2" t="s">
        <v>52</v>
      </c>
      <c r="AS128" s="2" t="s">
        <v>52</v>
      </c>
      <c r="AT128" s="3"/>
      <c r="AU128" s="2" t="s">
        <v>224</v>
      </c>
      <c r="AV128" s="3">
        <v>131</v>
      </c>
    </row>
    <row r="129" spans="1:48" ht="30" customHeight="1" x14ac:dyDescent="0.3">
      <c r="A129" s="8" t="s">
        <v>218</v>
      </c>
      <c r="B129" s="8" t="s">
        <v>225</v>
      </c>
      <c r="C129" s="8" t="s">
        <v>212</v>
      </c>
      <c r="D129" s="9">
        <v>2</v>
      </c>
      <c r="E129" s="11">
        <f>TRUNC(단가대비표!O57,0)</f>
        <v>544000</v>
      </c>
      <c r="F129" s="11">
        <f t="shared" si="14"/>
        <v>1088000</v>
      </c>
      <c r="G129" s="11">
        <f>TRUNC(단가대비표!P57,0)</f>
        <v>0</v>
      </c>
      <c r="H129" s="11">
        <f t="shared" si="15"/>
        <v>0</v>
      </c>
      <c r="I129" s="11">
        <f>TRUNC(단가대비표!V57,0)</f>
        <v>0</v>
      </c>
      <c r="J129" s="11">
        <f t="shared" si="16"/>
        <v>0</v>
      </c>
      <c r="K129" s="11">
        <f t="shared" si="17"/>
        <v>544000</v>
      </c>
      <c r="L129" s="11">
        <f t="shared" si="18"/>
        <v>1088000</v>
      </c>
      <c r="M129" s="8" t="s">
        <v>52</v>
      </c>
      <c r="N129" s="2" t="s">
        <v>226</v>
      </c>
      <c r="O129" s="2" t="s">
        <v>52</v>
      </c>
      <c r="P129" s="2" t="s">
        <v>52</v>
      </c>
      <c r="Q129" s="2" t="s">
        <v>209</v>
      </c>
      <c r="R129" s="2" t="s">
        <v>64</v>
      </c>
      <c r="S129" s="2" t="s">
        <v>64</v>
      </c>
      <c r="T129" s="2" t="s">
        <v>63</v>
      </c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2" t="s">
        <v>52</v>
      </c>
      <c r="AS129" s="2" t="s">
        <v>52</v>
      </c>
      <c r="AT129" s="3"/>
      <c r="AU129" s="2" t="s">
        <v>227</v>
      </c>
      <c r="AV129" s="3">
        <v>132</v>
      </c>
    </row>
    <row r="130" spans="1:48" ht="30" customHeight="1" x14ac:dyDescent="0.3">
      <c r="A130" s="8" t="s">
        <v>228</v>
      </c>
      <c r="B130" s="8" t="s">
        <v>229</v>
      </c>
      <c r="C130" s="8" t="s">
        <v>212</v>
      </c>
      <c r="D130" s="9">
        <v>10</v>
      </c>
      <c r="E130" s="11">
        <f>TRUNC(단가대비표!O58,0)</f>
        <v>657000</v>
      </c>
      <c r="F130" s="11">
        <f t="shared" si="14"/>
        <v>6570000</v>
      </c>
      <c r="G130" s="11">
        <f>TRUNC(단가대비표!P58,0)</f>
        <v>0</v>
      </c>
      <c r="H130" s="11">
        <f t="shared" si="15"/>
        <v>0</v>
      </c>
      <c r="I130" s="11">
        <f>TRUNC(단가대비표!V58,0)</f>
        <v>0</v>
      </c>
      <c r="J130" s="11">
        <f t="shared" si="16"/>
        <v>0</v>
      </c>
      <c r="K130" s="11">
        <f t="shared" si="17"/>
        <v>657000</v>
      </c>
      <c r="L130" s="11">
        <f t="shared" si="18"/>
        <v>6570000</v>
      </c>
      <c r="M130" s="8" t="s">
        <v>52</v>
      </c>
      <c r="N130" s="2" t="s">
        <v>230</v>
      </c>
      <c r="O130" s="2" t="s">
        <v>52</v>
      </c>
      <c r="P130" s="2" t="s">
        <v>52</v>
      </c>
      <c r="Q130" s="2" t="s">
        <v>209</v>
      </c>
      <c r="R130" s="2" t="s">
        <v>64</v>
      </c>
      <c r="S130" s="2" t="s">
        <v>64</v>
      </c>
      <c r="T130" s="2" t="s">
        <v>63</v>
      </c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2" t="s">
        <v>52</v>
      </c>
      <c r="AS130" s="2" t="s">
        <v>52</v>
      </c>
      <c r="AT130" s="3"/>
      <c r="AU130" s="2" t="s">
        <v>231</v>
      </c>
      <c r="AV130" s="3">
        <v>133</v>
      </c>
    </row>
    <row r="131" spans="1:48" ht="30" customHeight="1" x14ac:dyDescent="0.3">
      <c r="A131" s="8" t="s">
        <v>228</v>
      </c>
      <c r="B131" s="8" t="s">
        <v>232</v>
      </c>
      <c r="C131" s="8" t="s">
        <v>212</v>
      </c>
      <c r="D131" s="9">
        <v>3</v>
      </c>
      <c r="E131" s="11">
        <f>TRUNC(단가대비표!O59,0)</f>
        <v>664000</v>
      </c>
      <c r="F131" s="11">
        <f t="shared" si="14"/>
        <v>1992000</v>
      </c>
      <c r="G131" s="11">
        <f>TRUNC(단가대비표!P59,0)</f>
        <v>0</v>
      </c>
      <c r="H131" s="11">
        <f t="shared" si="15"/>
        <v>0</v>
      </c>
      <c r="I131" s="11">
        <f>TRUNC(단가대비표!V59,0)</f>
        <v>0</v>
      </c>
      <c r="J131" s="11">
        <f t="shared" si="16"/>
        <v>0</v>
      </c>
      <c r="K131" s="11">
        <f t="shared" si="17"/>
        <v>664000</v>
      </c>
      <c r="L131" s="11">
        <f t="shared" si="18"/>
        <v>1992000</v>
      </c>
      <c r="M131" s="8" t="s">
        <v>52</v>
      </c>
      <c r="N131" s="2" t="s">
        <v>233</v>
      </c>
      <c r="O131" s="2" t="s">
        <v>52</v>
      </c>
      <c r="P131" s="2" t="s">
        <v>52</v>
      </c>
      <c r="Q131" s="2" t="s">
        <v>209</v>
      </c>
      <c r="R131" s="2" t="s">
        <v>64</v>
      </c>
      <c r="S131" s="2" t="s">
        <v>64</v>
      </c>
      <c r="T131" s="2" t="s">
        <v>63</v>
      </c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2" t="s">
        <v>52</v>
      </c>
      <c r="AS131" s="2" t="s">
        <v>52</v>
      </c>
      <c r="AT131" s="3"/>
      <c r="AU131" s="2" t="s">
        <v>234</v>
      </c>
      <c r="AV131" s="3">
        <v>134</v>
      </c>
    </row>
    <row r="132" spans="1:48" ht="30" customHeight="1" x14ac:dyDescent="0.3">
      <c r="A132" s="8" t="s">
        <v>228</v>
      </c>
      <c r="B132" s="8" t="s">
        <v>235</v>
      </c>
      <c r="C132" s="8" t="s">
        <v>212</v>
      </c>
      <c r="D132" s="9">
        <v>1</v>
      </c>
      <c r="E132" s="11">
        <f>TRUNC(단가대비표!O60,0)</f>
        <v>704000</v>
      </c>
      <c r="F132" s="11">
        <f t="shared" si="14"/>
        <v>704000</v>
      </c>
      <c r="G132" s="11">
        <f>TRUNC(단가대비표!P60,0)</f>
        <v>0</v>
      </c>
      <c r="H132" s="11">
        <f t="shared" si="15"/>
        <v>0</v>
      </c>
      <c r="I132" s="11">
        <f>TRUNC(단가대비표!V60,0)</f>
        <v>0</v>
      </c>
      <c r="J132" s="11">
        <f t="shared" si="16"/>
        <v>0</v>
      </c>
      <c r="K132" s="11">
        <f t="shared" si="17"/>
        <v>704000</v>
      </c>
      <c r="L132" s="11">
        <f t="shared" si="18"/>
        <v>704000</v>
      </c>
      <c r="M132" s="8" t="s">
        <v>52</v>
      </c>
      <c r="N132" s="2" t="s">
        <v>236</v>
      </c>
      <c r="O132" s="2" t="s">
        <v>52</v>
      </c>
      <c r="P132" s="2" t="s">
        <v>52</v>
      </c>
      <c r="Q132" s="2" t="s">
        <v>209</v>
      </c>
      <c r="R132" s="2" t="s">
        <v>64</v>
      </c>
      <c r="S132" s="2" t="s">
        <v>64</v>
      </c>
      <c r="T132" s="2" t="s">
        <v>63</v>
      </c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2" t="s">
        <v>52</v>
      </c>
      <c r="AS132" s="2" t="s">
        <v>52</v>
      </c>
      <c r="AT132" s="3"/>
      <c r="AU132" s="2" t="s">
        <v>237</v>
      </c>
      <c r="AV132" s="3">
        <v>135</v>
      </c>
    </row>
    <row r="133" spans="1:48" ht="30" customHeight="1" x14ac:dyDescent="0.3">
      <c r="A133" s="8" t="s">
        <v>228</v>
      </c>
      <c r="B133" s="8" t="s">
        <v>238</v>
      </c>
      <c r="C133" s="8" t="s">
        <v>212</v>
      </c>
      <c r="D133" s="9">
        <v>1</v>
      </c>
      <c r="E133" s="11">
        <f>TRUNC(단가대비표!O61,0)</f>
        <v>729000</v>
      </c>
      <c r="F133" s="11">
        <f t="shared" si="14"/>
        <v>729000</v>
      </c>
      <c r="G133" s="11">
        <f>TRUNC(단가대비표!P61,0)</f>
        <v>0</v>
      </c>
      <c r="H133" s="11">
        <f t="shared" si="15"/>
        <v>0</v>
      </c>
      <c r="I133" s="11">
        <f>TRUNC(단가대비표!V61,0)</f>
        <v>0</v>
      </c>
      <c r="J133" s="11">
        <f t="shared" si="16"/>
        <v>0</v>
      </c>
      <c r="K133" s="11">
        <f t="shared" si="17"/>
        <v>729000</v>
      </c>
      <c r="L133" s="11">
        <f t="shared" si="18"/>
        <v>729000</v>
      </c>
      <c r="M133" s="8" t="s">
        <v>52</v>
      </c>
      <c r="N133" s="2" t="s">
        <v>239</v>
      </c>
      <c r="O133" s="2" t="s">
        <v>52</v>
      </c>
      <c r="P133" s="2" t="s">
        <v>52</v>
      </c>
      <c r="Q133" s="2" t="s">
        <v>209</v>
      </c>
      <c r="R133" s="2" t="s">
        <v>64</v>
      </c>
      <c r="S133" s="2" t="s">
        <v>64</v>
      </c>
      <c r="T133" s="2" t="s">
        <v>63</v>
      </c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2" t="s">
        <v>52</v>
      </c>
      <c r="AS133" s="2" t="s">
        <v>52</v>
      </c>
      <c r="AT133" s="3"/>
      <c r="AU133" s="2" t="s">
        <v>240</v>
      </c>
      <c r="AV133" s="3">
        <v>136</v>
      </c>
    </row>
    <row r="134" spans="1:48" ht="30" customHeight="1" x14ac:dyDescent="0.3">
      <c r="A134" s="8" t="s">
        <v>241</v>
      </c>
      <c r="B134" s="8" t="s">
        <v>242</v>
      </c>
      <c r="C134" s="8" t="s">
        <v>77</v>
      </c>
      <c r="D134" s="9">
        <v>19</v>
      </c>
      <c r="E134" s="11">
        <f>TRUNC(단가대비표!O62,0)</f>
        <v>642000</v>
      </c>
      <c r="F134" s="11">
        <f t="shared" si="14"/>
        <v>12198000</v>
      </c>
      <c r="G134" s="11">
        <f>TRUNC(단가대비표!P62,0)</f>
        <v>0</v>
      </c>
      <c r="H134" s="11">
        <f t="shared" si="15"/>
        <v>0</v>
      </c>
      <c r="I134" s="11">
        <f>TRUNC(단가대비표!V62,0)</f>
        <v>0</v>
      </c>
      <c r="J134" s="11">
        <f t="shared" si="16"/>
        <v>0</v>
      </c>
      <c r="K134" s="11">
        <f t="shared" si="17"/>
        <v>642000</v>
      </c>
      <c r="L134" s="11">
        <f t="shared" si="18"/>
        <v>12198000</v>
      </c>
      <c r="M134" s="8" t="s">
        <v>52</v>
      </c>
      <c r="N134" s="2" t="s">
        <v>243</v>
      </c>
      <c r="O134" s="2" t="s">
        <v>52</v>
      </c>
      <c r="P134" s="2" t="s">
        <v>52</v>
      </c>
      <c r="Q134" s="2" t="s">
        <v>209</v>
      </c>
      <c r="R134" s="2" t="s">
        <v>64</v>
      </c>
      <c r="S134" s="2" t="s">
        <v>64</v>
      </c>
      <c r="T134" s="2" t="s">
        <v>63</v>
      </c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2" t="s">
        <v>52</v>
      </c>
      <c r="AS134" s="2" t="s">
        <v>52</v>
      </c>
      <c r="AT134" s="3"/>
      <c r="AU134" s="2" t="s">
        <v>244</v>
      </c>
      <c r="AV134" s="3">
        <v>137</v>
      </c>
    </row>
    <row r="135" spans="1:48" ht="30" customHeight="1" x14ac:dyDescent="0.3">
      <c r="A135" s="8" t="s">
        <v>241</v>
      </c>
      <c r="B135" s="8" t="s">
        <v>245</v>
      </c>
      <c r="C135" s="8" t="s">
        <v>246</v>
      </c>
      <c r="D135" s="9">
        <v>159</v>
      </c>
      <c r="E135" s="11">
        <f>TRUNC(단가대비표!O63,0)</f>
        <v>6480</v>
      </c>
      <c r="F135" s="11">
        <f t="shared" si="14"/>
        <v>1030320</v>
      </c>
      <c r="G135" s="11">
        <f>TRUNC(단가대비표!P63,0)</f>
        <v>0</v>
      </c>
      <c r="H135" s="11">
        <f t="shared" si="15"/>
        <v>0</v>
      </c>
      <c r="I135" s="11">
        <f>TRUNC(단가대비표!V63,0)</f>
        <v>0</v>
      </c>
      <c r="J135" s="11">
        <f t="shared" si="16"/>
        <v>0</v>
      </c>
      <c r="K135" s="11">
        <f t="shared" si="17"/>
        <v>6480</v>
      </c>
      <c r="L135" s="11">
        <f t="shared" si="18"/>
        <v>1030320</v>
      </c>
      <c r="M135" s="8" t="s">
        <v>52</v>
      </c>
      <c r="N135" s="2" t="s">
        <v>247</v>
      </c>
      <c r="O135" s="2" t="s">
        <v>52</v>
      </c>
      <c r="P135" s="2" t="s">
        <v>52</v>
      </c>
      <c r="Q135" s="2" t="s">
        <v>209</v>
      </c>
      <c r="R135" s="2" t="s">
        <v>64</v>
      </c>
      <c r="S135" s="2" t="s">
        <v>64</v>
      </c>
      <c r="T135" s="2" t="s">
        <v>63</v>
      </c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2" t="s">
        <v>52</v>
      </c>
      <c r="AS135" s="2" t="s">
        <v>52</v>
      </c>
      <c r="AT135" s="3"/>
      <c r="AU135" s="2" t="s">
        <v>248</v>
      </c>
      <c r="AV135" s="3">
        <v>138</v>
      </c>
    </row>
    <row r="136" spans="1:48" ht="30" customHeight="1" x14ac:dyDescent="0.3">
      <c r="A136" s="8" t="s">
        <v>241</v>
      </c>
      <c r="B136" s="8" t="s">
        <v>249</v>
      </c>
      <c r="C136" s="8" t="s">
        <v>246</v>
      </c>
      <c r="D136" s="9">
        <v>101</v>
      </c>
      <c r="E136" s="11">
        <f>TRUNC(단가대비표!O64,0)</f>
        <v>7650</v>
      </c>
      <c r="F136" s="11">
        <f t="shared" si="14"/>
        <v>772650</v>
      </c>
      <c r="G136" s="11">
        <f>TRUNC(단가대비표!P64,0)</f>
        <v>0</v>
      </c>
      <c r="H136" s="11">
        <f t="shared" si="15"/>
        <v>0</v>
      </c>
      <c r="I136" s="11">
        <f>TRUNC(단가대비표!V64,0)</f>
        <v>0</v>
      </c>
      <c r="J136" s="11">
        <f t="shared" si="16"/>
        <v>0</v>
      </c>
      <c r="K136" s="11">
        <f t="shared" si="17"/>
        <v>7650</v>
      </c>
      <c r="L136" s="11">
        <f t="shared" si="18"/>
        <v>772650</v>
      </c>
      <c r="M136" s="8" t="s">
        <v>52</v>
      </c>
      <c r="N136" s="2" t="s">
        <v>250</v>
      </c>
      <c r="O136" s="2" t="s">
        <v>52</v>
      </c>
      <c r="P136" s="2" t="s">
        <v>52</v>
      </c>
      <c r="Q136" s="2" t="s">
        <v>209</v>
      </c>
      <c r="R136" s="2" t="s">
        <v>64</v>
      </c>
      <c r="S136" s="2" t="s">
        <v>64</v>
      </c>
      <c r="T136" s="2" t="s">
        <v>63</v>
      </c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2" t="s">
        <v>52</v>
      </c>
      <c r="AS136" s="2" t="s">
        <v>52</v>
      </c>
      <c r="AT136" s="3"/>
      <c r="AU136" s="2" t="s">
        <v>251</v>
      </c>
      <c r="AV136" s="3">
        <v>139</v>
      </c>
    </row>
    <row r="137" spans="1:48" ht="30" customHeight="1" x14ac:dyDescent="0.3">
      <c r="A137" s="8" t="s">
        <v>241</v>
      </c>
      <c r="B137" s="8" t="s">
        <v>252</v>
      </c>
      <c r="C137" s="8" t="s">
        <v>246</v>
      </c>
      <c r="D137" s="9">
        <v>53</v>
      </c>
      <c r="E137" s="11">
        <f>TRUNC(단가대비표!O65,0)</f>
        <v>9290</v>
      </c>
      <c r="F137" s="11">
        <f t="shared" si="14"/>
        <v>492370</v>
      </c>
      <c r="G137" s="11">
        <f>TRUNC(단가대비표!P65,0)</f>
        <v>0</v>
      </c>
      <c r="H137" s="11">
        <f t="shared" si="15"/>
        <v>0</v>
      </c>
      <c r="I137" s="11">
        <f>TRUNC(단가대비표!V65,0)</f>
        <v>0</v>
      </c>
      <c r="J137" s="11">
        <f t="shared" si="16"/>
        <v>0</v>
      </c>
      <c r="K137" s="11">
        <f t="shared" si="17"/>
        <v>9290</v>
      </c>
      <c r="L137" s="11">
        <f t="shared" si="18"/>
        <v>492370</v>
      </c>
      <c r="M137" s="8" t="s">
        <v>52</v>
      </c>
      <c r="N137" s="2" t="s">
        <v>253</v>
      </c>
      <c r="O137" s="2" t="s">
        <v>52</v>
      </c>
      <c r="P137" s="2" t="s">
        <v>52</v>
      </c>
      <c r="Q137" s="2" t="s">
        <v>209</v>
      </c>
      <c r="R137" s="2" t="s">
        <v>64</v>
      </c>
      <c r="S137" s="2" t="s">
        <v>64</v>
      </c>
      <c r="T137" s="2" t="s">
        <v>63</v>
      </c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2" t="s">
        <v>52</v>
      </c>
      <c r="AS137" s="2" t="s">
        <v>52</v>
      </c>
      <c r="AT137" s="3"/>
      <c r="AU137" s="2" t="s">
        <v>254</v>
      </c>
      <c r="AV137" s="3">
        <v>140</v>
      </c>
    </row>
    <row r="138" spans="1:48" ht="30" customHeight="1" x14ac:dyDescent="0.3">
      <c r="A138" s="8" t="s">
        <v>241</v>
      </c>
      <c r="B138" s="8" t="s">
        <v>255</v>
      </c>
      <c r="C138" s="8" t="s">
        <v>246</v>
      </c>
      <c r="D138" s="9">
        <v>8</v>
      </c>
      <c r="E138" s="11">
        <f>TRUNC(단가대비표!O66,0)</f>
        <v>11310</v>
      </c>
      <c r="F138" s="11">
        <f t="shared" si="14"/>
        <v>90480</v>
      </c>
      <c r="G138" s="11">
        <f>TRUNC(단가대비표!P66,0)</f>
        <v>0</v>
      </c>
      <c r="H138" s="11">
        <f t="shared" si="15"/>
        <v>0</v>
      </c>
      <c r="I138" s="11">
        <f>TRUNC(단가대비표!V66,0)</f>
        <v>0</v>
      </c>
      <c r="J138" s="11">
        <f t="shared" si="16"/>
        <v>0</v>
      </c>
      <c r="K138" s="11">
        <f t="shared" si="17"/>
        <v>11310</v>
      </c>
      <c r="L138" s="11">
        <f t="shared" si="18"/>
        <v>90480</v>
      </c>
      <c r="M138" s="8" t="s">
        <v>52</v>
      </c>
      <c r="N138" s="2" t="s">
        <v>256</v>
      </c>
      <c r="O138" s="2" t="s">
        <v>52</v>
      </c>
      <c r="P138" s="2" t="s">
        <v>52</v>
      </c>
      <c r="Q138" s="2" t="s">
        <v>209</v>
      </c>
      <c r="R138" s="2" t="s">
        <v>64</v>
      </c>
      <c r="S138" s="2" t="s">
        <v>64</v>
      </c>
      <c r="T138" s="2" t="s">
        <v>63</v>
      </c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2" t="s">
        <v>52</v>
      </c>
      <c r="AS138" s="2" t="s">
        <v>52</v>
      </c>
      <c r="AT138" s="3"/>
      <c r="AU138" s="2" t="s">
        <v>257</v>
      </c>
      <c r="AV138" s="3">
        <v>141</v>
      </c>
    </row>
    <row r="139" spans="1:48" ht="30" customHeight="1" x14ac:dyDescent="0.3">
      <c r="A139" s="8" t="s">
        <v>241</v>
      </c>
      <c r="B139" s="8" t="s">
        <v>258</v>
      </c>
      <c r="C139" s="8" t="s">
        <v>246</v>
      </c>
      <c r="D139" s="9">
        <v>54</v>
      </c>
      <c r="E139" s="11">
        <f>TRUNC(단가대비표!O67,0)</f>
        <v>12200</v>
      </c>
      <c r="F139" s="11">
        <f t="shared" si="14"/>
        <v>658800</v>
      </c>
      <c r="G139" s="11">
        <f>TRUNC(단가대비표!P67,0)</f>
        <v>0</v>
      </c>
      <c r="H139" s="11">
        <f t="shared" si="15"/>
        <v>0</v>
      </c>
      <c r="I139" s="11">
        <f>TRUNC(단가대비표!V67,0)</f>
        <v>0</v>
      </c>
      <c r="J139" s="11">
        <f t="shared" si="16"/>
        <v>0</v>
      </c>
      <c r="K139" s="11">
        <f t="shared" si="17"/>
        <v>12200</v>
      </c>
      <c r="L139" s="11">
        <f t="shared" si="18"/>
        <v>658800</v>
      </c>
      <c r="M139" s="8" t="s">
        <v>52</v>
      </c>
      <c r="N139" s="2" t="s">
        <v>259</v>
      </c>
      <c r="O139" s="2" t="s">
        <v>52</v>
      </c>
      <c r="P139" s="2" t="s">
        <v>52</v>
      </c>
      <c r="Q139" s="2" t="s">
        <v>209</v>
      </c>
      <c r="R139" s="2" t="s">
        <v>64</v>
      </c>
      <c r="S139" s="2" t="s">
        <v>64</v>
      </c>
      <c r="T139" s="2" t="s">
        <v>63</v>
      </c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2" t="s">
        <v>52</v>
      </c>
      <c r="AS139" s="2" t="s">
        <v>52</v>
      </c>
      <c r="AT139" s="3"/>
      <c r="AU139" s="2" t="s">
        <v>260</v>
      </c>
      <c r="AV139" s="3">
        <v>142</v>
      </c>
    </row>
    <row r="140" spans="1:48" ht="30" customHeight="1" x14ac:dyDescent="0.3">
      <c r="A140" s="8" t="s">
        <v>241</v>
      </c>
      <c r="B140" s="8" t="s">
        <v>261</v>
      </c>
      <c r="C140" s="8" t="s">
        <v>246</v>
      </c>
      <c r="D140" s="9">
        <v>44</v>
      </c>
      <c r="E140" s="11">
        <f>TRUNC(단가대비표!O68,0)</f>
        <v>15080</v>
      </c>
      <c r="F140" s="11">
        <f t="shared" si="14"/>
        <v>663520</v>
      </c>
      <c r="G140" s="11">
        <f>TRUNC(단가대비표!P68,0)</f>
        <v>0</v>
      </c>
      <c r="H140" s="11">
        <f t="shared" si="15"/>
        <v>0</v>
      </c>
      <c r="I140" s="11">
        <f>TRUNC(단가대비표!V68,0)</f>
        <v>0</v>
      </c>
      <c r="J140" s="11">
        <f t="shared" si="16"/>
        <v>0</v>
      </c>
      <c r="K140" s="11">
        <f t="shared" si="17"/>
        <v>15080</v>
      </c>
      <c r="L140" s="11">
        <f t="shared" si="18"/>
        <v>663520</v>
      </c>
      <c r="M140" s="8" t="s">
        <v>52</v>
      </c>
      <c r="N140" s="2" t="s">
        <v>262</v>
      </c>
      <c r="O140" s="2" t="s">
        <v>52</v>
      </c>
      <c r="P140" s="2" t="s">
        <v>52</v>
      </c>
      <c r="Q140" s="2" t="s">
        <v>209</v>
      </c>
      <c r="R140" s="2" t="s">
        <v>64</v>
      </c>
      <c r="S140" s="2" t="s">
        <v>64</v>
      </c>
      <c r="T140" s="2" t="s">
        <v>63</v>
      </c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2" t="s">
        <v>52</v>
      </c>
      <c r="AS140" s="2" t="s">
        <v>52</v>
      </c>
      <c r="AT140" s="3"/>
      <c r="AU140" s="2" t="s">
        <v>263</v>
      </c>
      <c r="AV140" s="3">
        <v>143</v>
      </c>
    </row>
    <row r="141" spans="1:48" ht="30" customHeight="1" x14ac:dyDescent="0.3">
      <c r="A141" s="8" t="s">
        <v>241</v>
      </c>
      <c r="B141" s="8" t="s">
        <v>264</v>
      </c>
      <c r="C141" s="8" t="s">
        <v>246</v>
      </c>
      <c r="D141" s="9">
        <v>208</v>
      </c>
      <c r="E141" s="11">
        <f>TRUNC(단가대비표!O69,0)</f>
        <v>6720</v>
      </c>
      <c r="F141" s="11">
        <f t="shared" si="14"/>
        <v>1397760</v>
      </c>
      <c r="G141" s="11">
        <f>TRUNC(단가대비표!P69,0)</f>
        <v>0</v>
      </c>
      <c r="H141" s="11">
        <f t="shared" si="15"/>
        <v>0</v>
      </c>
      <c r="I141" s="11">
        <f>TRUNC(단가대비표!V69,0)</f>
        <v>0</v>
      </c>
      <c r="J141" s="11">
        <f t="shared" si="16"/>
        <v>0</v>
      </c>
      <c r="K141" s="11">
        <f t="shared" si="17"/>
        <v>6720</v>
      </c>
      <c r="L141" s="11">
        <f t="shared" si="18"/>
        <v>1397760</v>
      </c>
      <c r="M141" s="8" t="s">
        <v>52</v>
      </c>
      <c r="N141" s="2" t="s">
        <v>265</v>
      </c>
      <c r="O141" s="2" t="s">
        <v>52</v>
      </c>
      <c r="P141" s="2" t="s">
        <v>52</v>
      </c>
      <c r="Q141" s="2" t="s">
        <v>209</v>
      </c>
      <c r="R141" s="2" t="s">
        <v>64</v>
      </c>
      <c r="S141" s="2" t="s">
        <v>64</v>
      </c>
      <c r="T141" s="2" t="s">
        <v>63</v>
      </c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2" t="s">
        <v>52</v>
      </c>
      <c r="AS141" s="2" t="s">
        <v>52</v>
      </c>
      <c r="AT141" s="3"/>
      <c r="AU141" s="2" t="s">
        <v>266</v>
      </c>
      <c r="AV141" s="3">
        <v>144</v>
      </c>
    </row>
    <row r="142" spans="1:48" ht="30" customHeight="1" x14ac:dyDescent="0.3">
      <c r="A142" s="8" t="s">
        <v>241</v>
      </c>
      <c r="B142" s="8" t="s">
        <v>267</v>
      </c>
      <c r="C142" s="8" t="s">
        <v>246</v>
      </c>
      <c r="D142" s="9">
        <v>548</v>
      </c>
      <c r="E142" s="11">
        <f>TRUNC(단가대비표!O70,0)</f>
        <v>6720</v>
      </c>
      <c r="F142" s="11">
        <f t="shared" si="14"/>
        <v>3682560</v>
      </c>
      <c r="G142" s="11">
        <f>TRUNC(단가대비표!P70,0)</f>
        <v>0</v>
      </c>
      <c r="H142" s="11">
        <f t="shared" si="15"/>
        <v>0</v>
      </c>
      <c r="I142" s="11">
        <f>TRUNC(단가대비표!V70,0)</f>
        <v>0</v>
      </c>
      <c r="J142" s="11">
        <f t="shared" si="16"/>
        <v>0</v>
      </c>
      <c r="K142" s="11">
        <f t="shared" si="17"/>
        <v>6720</v>
      </c>
      <c r="L142" s="11">
        <f t="shared" si="18"/>
        <v>3682560</v>
      </c>
      <c r="M142" s="8" t="s">
        <v>52</v>
      </c>
      <c r="N142" s="2" t="s">
        <v>268</v>
      </c>
      <c r="O142" s="2" t="s">
        <v>52</v>
      </c>
      <c r="P142" s="2" t="s">
        <v>52</v>
      </c>
      <c r="Q142" s="2" t="s">
        <v>209</v>
      </c>
      <c r="R142" s="2" t="s">
        <v>64</v>
      </c>
      <c r="S142" s="2" t="s">
        <v>64</v>
      </c>
      <c r="T142" s="2" t="s">
        <v>63</v>
      </c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2" t="s">
        <v>52</v>
      </c>
      <c r="AS142" s="2" t="s">
        <v>52</v>
      </c>
      <c r="AT142" s="3"/>
      <c r="AU142" s="2" t="s">
        <v>269</v>
      </c>
      <c r="AV142" s="3">
        <v>145</v>
      </c>
    </row>
    <row r="143" spans="1:48" ht="30" customHeight="1" x14ac:dyDescent="0.3">
      <c r="A143" s="8" t="s">
        <v>241</v>
      </c>
      <c r="B143" s="8" t="s">
        <v>270</v>
      </c>
      <c r="C143" s="8" t="s">
        <v>246</v>
      </c>
      <c r="D143" s="9">
        <v>63</v>
      </c>
      <c r="E143" s="11">
        <f>TRUNC(단가대비표!O71,0)</f>
        <v>6720</v>
      </c>
      <c r="F143" s="11">
        <f t="shared" si="14"/>
        <v>423360</v>
      </c>
      <c r="G143" s="11">
        <f>TRUNC(단가대비표!P71,0)</f>
        <v>0</v>
      </c>
      <c r="H143" s="11">
        <f t="shared" si="15"/>
        <v>0</v>
      </c>
      <c r="I143" s="11">
        <f>TRUNC(단가대비표!V71,0)</f>
        <v>0</v>
      </c>
      <c r="J143" s="11">
        <f t="shared" si="16"/>
        <v>0</v>
      </c>
      <c r="K143" s="11">
        <f t="shared" si="17"/>
        <v>6720</v>
      </c>
      <c r="L143" s="11">
        <f t="shared" si="18"/>
        <v>423360</v>
      </c>
      <c r="M143" s="8" t="s">
        <v>52</v>
      </c>
      <c r="N143" s="2" t="s">
        <v>271</v>
      </c>
      <c r="O143" s="2" t="s">
        <v>52</v>
      </c>
      <c r="P143" s="2" t="s">
        <v>52</v>
      </c>
      <c r="Q143" s="2" t="s">
        <v>209</v>
      </c>
      <c r="R143" s="2" t="s">
        <v>64</v>
      </c>
      <c r="S143" s="2" t="s">
        <v>64</v>
      </c>
      <c r="T143" s="2" t="s">
        <v>63</v>
      </c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2" t="s">
        <v>52</v>
      </c>
      <c r="AS143" s="2" t="s">
        <v>52</v>
      </c>
      <c r="AT143" s="3"/>
      <c r="AU143" s="2" t="s">
        <v>272</v>
      </c>
      <c r="AV143" s="3">
        <v>146</v>
      </c>
    </row>
    <row r="144" spans="1:48" ht="30" customHeight="1" x14ac:dyDescent="0.3">
      <c r="A144" s="8" t="s">
        <v>241</v>
      </c>
      <c r="B144" s="8" t="s">
        <v>273</v>
      </c>
      <c r="C144" s="8" t="s">
        <v>246</v>
      </c>
      <c r="D144" s="9">
        <v>208</v>
      </c>
      <c r="E144" s="11">
        <f>TRUNC(단가대비표!O72,0)</f>
        <v>6480</v>
      </c>
      <c r="F144" s="11">
        <f t="shared" si="14"/>
        <v>1347840</v>
      </c>
      <c r="G144" s="11">
        <f>TRUNC(단가대비표!P72,0)</f>
        <v>0</v>
      </c>
      <c r="H144" s="11">
        <f t="shared" si="15"/>
        <v>0</v>
      </c>
      <c r="I144" s="11">
        <f>TRUNC(단가대비표!V72,0)</f>
        <v>0</v>
      </c>
      <c r="J144" s="11">
        <f t="shared" si="16"/>
        <v>0</v>
      </c>
      <c r="K144" s="11">
        <f t="shared" si="17"/>
        <v>6480</v>
      </c>
      <c r="L144" s="11">
        <f t="shared" si="18"/>
        <v>1347840</v>
      </c>
      <c r="M144" s="8" t="s">
        <v>52</v>
      </c>
      <c r="N144" s="2" t="s">
        <v>274</v>
      </c>
      <c r="O144" s="2" t="s">
        <v>52</v>
      </c>
      <c r="P144" s="2" t="s">
        <v>52</v>
      </c>
      <c r="Q144" s="2" t="s">
        <v>209</v>
      </c>
      <c r="R144" s="2" t="s">
        <v>64</v>
      </c>
      <c r="S144" s="2" t="s">
        <v>64</v>
      </c>
      <c r="T144" s="2" t="s">
        <v>63</v>
      </c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2" t="s">
        <v>52</v>
      </c>
      <c r="AS144" s="2" t="s">
        <v>52</v>
      </c>
      <c r="AT144" s="3"/>
      <c r="AU144" s="2" t="s">
        <v>275</v>
      </c>
      <c r="AV144" s="3">
        <v>147</v>
      </c>
    </row>
    <row r="145" spans="1:48" ht="30" customHeight="1" x14ac:dyDescent="0.3">
      <c r="A145" s="8" t="s">
        <v>276</v>
      </c>
      <c r="B145" s="8" t="s">
        <v>276</v>
      </c>
      <c r="C145" s="8" t="s">
        <v>277</v>
      </c>
      <c r="D145" s="9">
        <v>19</v>
      </c>
      <c r="E145" s="11">
        <f>TRUNC(단가대비표!O73,0)</f>
        <v>48500</v>
      </c>
      <c r="F145" s="11">
        <f t="shared" si="14"/>
        <v>921500</v>
      </c>
      <c r="G145" s="11">
        <f>TRUNC(단가대비표!P73,0)</f>
        <v>0</v>
      </c>
      <c r="H145" s="11">
        <f t="shared" si="15"/>
        <v>0</v>
      </c>
      <c r="I145" s="11">
        <f>TRUNC(단가대비표!V73,0)</f>
        <v>0</v>
      </c>
      <c r="J145" s="11">
        <f t="shared" si="16"/>
        <v>0</v>
      </c>
      <c r="K145" s="11">
        <f t="shared" si="17"/>
        <v>48500</v>
      </c>
      <c r="L145" s="11">
        <f t="shared" si="18"/>
        <v>921500</v>
      </c>
      <c r="M145" s="8" t="s">
        <v>52</v>
      </c>
      <c r="N145" s="2" t="s">
        <v>278</v>
      </c>
      <c r="O145" s="2" t="s">
        <v>52</v>
      </c>
      <c r="P145" s="2" t="s">
        <v>52</v>
      </c>
      <c r="Q145" s="2" t="s">
        <v>209</v>
      </c>
      <c r="R145" s="2" t="s">
        <v>64</v>
      </c>
      <c r="S145" s="2" t="s">
        <v>64</v>
      </c>
      <c r="T145" s="2" t="s">
        <v>63</v>
      </c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2" t="s">
        <v>52</v>
      </c>
      <c r="AS145" s="2" t="s">
        <v>52</v>
      </c>
      <c r="AT145" s="3"/>
      <c r="AU145" s="2" t="s">
        <v>279</v>
      </c>
      <c r="AV145" s="3">
        <v>148</v>
      </c>
    </row>
    <row r="146" spans="1:48" ht="30" customHeight="1" x14ac:dyDescent="0.3">
      <c r="A146" s="8" t="s">
        <v>280</v>
      </c>
      <c r="B146" s="8" t="s">
        <v>281</v>
      </c>
      <c r="C146" s="8" t="s">
        <v>277</v>
      </c>
      <c r="D146" s="9">
        <v>1</v>
      </c>
      <c r="E146" s="11">
        <f>TRUNC(단가대비표!O74,0)</f>
        <v>246400</v>
      </c>
      <c r="F146" s="11">
        <f t="shared" si="14"/>
        <v>246400</v>
      </c>
      <c r="G146" s="11">
        <f>TRUNC(단가대비표!P74,0)</f>
        <v>0</v>
      </c>
      <c r="H146" s="11">
        <f t="shared" si="15"/>
        <v>0</v>
      </c>
      <c r="I146" s="11">
        <f>TRUNC(단가대비표!V74,0)</f>
        <v>0</v>
      </c>
      <c r="J146" s="11">
        <f t="shared" si="16"/>
        <v>0</v>
      </c>
      <c r="K146" s="11">
        <f t="shared" si="17"/>
        <v>246400</v>
      </c>
      <c r="L146" s="11">
        <f t="shared" si="18"/>
        <v>246400</v>
      </c>
      <c r="M146" s="8" t="s">
        <v>52</v>
      </c>
      <c r="N146" s="2" t="s">
        <v>282</v>
      </c>
      <c r="O146" s="2" t="s">
        <v>52</v>
      </c>
      <c r="P146" s="2" t="s">
        <v>52</v>
      </c>
      <c r="Q146" s="2" t="s">
        <v>209</v>
      </c>
      <c r="R146" s="2" t="s">
        <v>64</v>
      </c>
      <c r="S146" s="2" t="s">
        <v>64</v>
      </c>
      <c r="T146" s="2" t="s">
        <v>63</v>
      </c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2" t="s">
        <v>52</v>
      </c>
      <c r="AS146" s="2" t="s">
        <v>52</v>
      </c>
      <c r="AT146" s="3"/>
      <c r="AU146" s="2" t="s">
        <v>283</v>
      </c>
      <c r="AV146" s="3">
        <v>149</v>
      </c>
    </row>
    <row r="147" spans="1:48" ht="30" customHeight="1" x14ac:dyDescent="0.3">
      <c r="A147" s="8" t="s">
        <v>284</v>
      </c>
      <c r="B147" s="8" t="s">
        <v>285</v>
      </c>
      <c r="C147" s="8" t="s">
        <v>277</v>
      </c>
      <c r="D147" s="9">
        <v>10</v>
      </c>
      <c r="E147" s="11">
        <f>TRUNC(단가대비표!O75,0)</f>
        <v>52100</v>
      </c>
      <c r="F147" s="11">
        <f t="shared" si="14"/>
        <v>521000</v>
      </c>
      <c r="G147" s="11">
        <f>TRUNC(단가대비표!P75,0)</f>
        <v>0</v>
      </c>
      <c r="H147" s="11">
        <f t="shared" si="15"/>
        <v>0</v>
      </c>
      <c r="I147" s="11">
        <f>TRUNC(단가대비표!V75,0)</f>
        <v>0</v>
      </c>
      <c r="J147" s="11">
        <f t="shared" si="16"/>
        <v>0</v>
      </c>
      <c r="K147" s="11">
        <f t="shared" si="17"/>
        <v>52100</v>
      </c>
      <c r="L147" s="11">
        <f t="shared" si="18"/>
        <v>521000</v>
      </c>
      <c r="M147" s="8" t="s">
        <v>52</v>
      </c>
      <c r="N147" s="2" t="s">
        <v>286</v>
      </c>
      <c r="O147" s="2" t="s">
        <v>52</v>
      </c>
      <c r="P147" s="2" t="s">
        <v>52</v>
      </c>
      <c r="Q147" s="2" t="s">
        <v>209</v>
      </c>
      <c r="R147" s="2" t="s">
        <v>64</v>
      </c>
      <c r="S147" s="2" t="s">
        <v>64</v>
      </c>
      <c r="T147" s="2" t="s">
        <v>63</v>
      </c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2" t="s">
        <v>52</v>
      </c>
      <c r="AS147" s="2" t="s">
        <v>52</v>
      </c>
      <c r="AT147" s="3"/>
      <c r="AU147" s="2" t="s">
        <v>287</v>
      </c>
      <c r="AV147" s="3">
        <v>150</v>
      </c>
    </row>
    <row r="148" spans="1:48" ht="30" customHeight="1" x14ac:dyDescent="0.3">
      <c r="A148" s="8" t="s">
        <v>284</v>
      </c>
      <c r="B148" s="8" t="s">
        <v>288</v>
      </c>
      <c r="C148" s="8" t="s">
        <v>277</v>
      </c>
      <c r="D148" s="9">
        <v>7</v>
      </c>
      <c r="E148" s="11">
        <f>TRUNC(단가대비표!O76,0)</f>
        <v>98800</v>
      </c>
      <c r="F148" s="11">
        <f t="shared" si="14"/>
        <v>691600</v>
      </c>
      <c r="G148" s="11">
        <f>TRUNC(단가대비표!P76,0)</f>
        <v>0</v>
      </c>
      <c r="H148" s="11">
        <f t="shared" si="15"/>
        <v>0</v>
      </c>
      <c r="I148" s="11">
        <f>TRUNC(단가대비표!V76,0)</f>
        <v>0</v>
      </c>
      <c r="J148" s="11">
        <f t="shared" si="16"/>
        <v>0</v>
      </c>
      <c r="K148" s="11">
        <f t="shared" si="17"/>
        <v>98800</v>
      </c>
      <c r="L148" s="11">
        <f t="shared" si="18"/>
        <v>691600</v>
      </c>
      <c r="M148" s="8" t="s">
        <v>52</v>
      </c>
      <c r="N148" s="2" t="s">
        <v>289</v>
      </c>
      <c r="O148" s="2" t="s">
        <v>52</v>
      </c>
      <c r="P148" s="2" t="s">
        <v>52</v>
      </c>
      <c r="Q148" s="2" t="s">
        <v>209</v>
      </c>
      <c r="R148" s="2" t="s">
        <v>64</v>
      </c>
      <c r="S148" s="2" t="s">
        <v>64</v>
      </c>
      <c r="T148" s="2" t="s">
        <v>63</v>
      </c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2" t="s">
        <v>52</v>
      </c>
      <c r="AS148" s="2" t="s">
        <v>52</v>
      </c>
      <c r="AT148" s="3"/>
      <c r="AU148" s="2" t="s">
        <v>290</v>
      </c>
      <c r="AV148" s="3">
        <v>151</v>
      </c>
    </row>
    <row r="149" spans="1:48" ht="30" customHeight="1" x14ac:dyDescent="0.3">
      <c r="A149" s="8" t="s">
        <v>284</v>
      </c>
      <c r="B149" s="8" t="s">
        <v>291</v>
      </c>
      <c r="C149" s="8" t="s">
        <v>277</v>
      </c>
      <c r="D149" s="9">
        <v>1</v>
      </c>
      <c r="E149" s="11">
        <f>TRUNC(단가대비표!O77,0)</f>
        <v>84300</v>
      </c>
      <c r="F149" s="11">
        <f t="shared" si="14"/>
        <v>84300</v>
      </c>
      <c r="G149" s="11">
        <f>TRUNC(단가대비표!P77,0)</f>
        <v>0</v>
      </c>
      <c r="H149" s="11">
        <f t="shared" si="15"/>
        <v>0</v>
      </c>
      <c r="I149" s="11">
        <f>TRUNC(단가대비표!V77,0)</f>
        <v>0</v>
      </c>
      <c r="J149" s="11">
        <f t="shared" si="16"/>
        <v>0</v>
      </c>
      <c r="K149" s="11">
        <f t="shared" si="17"/>
        <v>84300</v>
      </c>
      <c r="L149" s="11">
        <f t="shared" si="18"/>
        <v>84300</v>
      </c>
      <c r="M149" s="8" t="s">
        <v>52</v>
      </c>
      <c r="N149" s="2" t="s">
        <v>292</v>
      </c>
      <c r="O149" s="2" t="s">
        <v>52</v>
      </c>
      <c r="P149" s="2" t="s">
        <v>52</v>
      </c>
      <c r="Q149" s="2" t="s">
        <v>209</v>
      </c>
      <c r="R149" s="2" t="s">
        <v>64</v>
      </c>
      <c r="S149" s="2" t="s">
        <v>64</v>
      </c>
      <c r="T149" s="2" t="s">
        <v>63</v>
      </c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2" t="s">
        <v>52</v>
      </c>
      <c r="AS149" s="2" t="s">
        <v>52</v>
      </c>
      <c r="AT149" s="3"/>
      <c r="AU149" s="2" t="s">
        <v>293</v>
      </c>
      <c r="AV149" s="3">
        <v>152</v>
      </c>
    </row>
    <row r="150" spans="1:48" ht="30" customHeight="1" x14ac:dyDescent="0.3">
      <c r="A150" s="8" t="s">
        <v>294</v>
      </c>
      <c r="B150" s="8" t="s">
        <v>295</v>
      </c>
      <c r="C150" s="8" t="s">
        <v>296</v>
      </c>
      <c r="D150" s="9">
        <v>8</v>
      </c>
      <c r="E150" s="11">
        <f>TRUNC(단가대비표!O78,0)</f>
        <v>23070</v>
      </c>
      <c r="F150" s="11">
        <f t="shared" si="14"/>
        <v>184560</v>
      </c>
      <c r="G150" s="11">
        <f>TRUNC(단가대비표!P78,0)</f>
        <v>0</v>
      </c>
      <c r="H150" s="11">
        <f t="shared" si="15"/>
        <v>0</v>
      </c>
      <c r="I150" s="11">
        <f>TRUNC(단가대비표!V78,0)</f>
        <v>0</v>
      </c>
      <c r="J150" s="11">
        <f t="shared" si="16"/>
        <v>0</v>
      </c>
      <c r="K150" s="11">
        <f t="shared" si="17"/>
        <v>23070</v>
      </c>
      <c r="L150" s="11">
        <f t="shared" si="18"/>
        <v>184560</v>
      </c>
      <c r="M150" s="8" t="s">
        <v>52</v>
      </c>
      <c r="N150" s="2" t="s">
        <v>297</v>
      </c>
      <c r="O150" s="2" t="s">
        <v>52</v>
      </c>
      <c r="P150" s="2" t="s">
        <v>52</v>
      </c>
      <c r="Q150" s="2" t="s">
        <v>209</v>
      </c>
      <c r="R150" s="2" t="s">
        <v>64</v>
      </c>
      <c r="S150" s="2" t="s">
        <v>64</v>
      </c>
      <c r="T150" s="2" t="s">
        <v>63</v>
      </c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2" t="s">
        <v>52</v>
      </c>
      <c r="AS150" s="2" t="s">
        <v>52</v>
      </c>
      <c r="AT150" s="3"/>
      <c r="AU150" s="2" t="s">
        <v>298</v>
      </c>
      <c r="AV150" s="3">
        <v>153</v>
      </c>
    </row>
    <row r="151" spans="1:48" ht="30" customHeight="1" x14ac:dyDescent="0.3">
      <c r="A151" s="8" t="s">
        <v>294</v>
      </c>
      <c r="B151" s="8" t="s">
        <v>299</v>
      </c>
      <c r="C151" s="8" t="s">
        <v>300</v>
      </c>
      <c r="D151" s="9">
        <v>4</v>
      </c>
      <c r="E151" s="11">
        <f>TRUNC(단가대비표!O79,0)</f>
        <v>45500</v>
      </c>
      <c r="F151" s="11">
        <f t="shared" si="14"/>
        <v>182000</v>
      </c>
      <c r="G151" s="11">
        <f>TRUNC(단가대비표!P79,0)</f>
        <v>0</v>
      </c>
      <c r="H151" s="11">
        <f t="shared" si="15"/>
        <v>0</v>
      </c>
      <c r="I151" s="11">
        <f>TRUNC(단가대비표!V79,0)</f>
        <v>0</v>
      </c>
      <c r="J151" s="11">
        <f t="shared" si="16"/>
        <v>0</v>
      </c>
      <c r="K151" s="11">
        <f t="shared" si="17"/>
        <v>45500</v>
      </c>
      <c r="L151" s="11">
        <f t="shared" si="18"/>
        <v>182000</v>
      </c>
      <c r="M151" s="8" t="s">
        <v>52</v>
      </c>
      <c r="N151" s="2" t="s">
        <v>301</v>
      </c>
      <c r="O151" s="2" t="s">
        <v>52</v>
      </c>
      <c r="P151" s="2" t="s">
        <v>52</v>
      </c>
      <c r="Q151" s="2" t="s">
        <v>209</v>
      </c>
      <c r="R151" s="2" t="s">
        <v>64</v>
      </c>
      <c r="S151" s="2" t="s">
        <v>64</v>
      </c>
      <c r="T151" s="2" t="s">
        <v>63</v>
      </c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2" t="s">
        <v>52</v>
      </c>
      <c r="AS151" s="2" t="s">
        <v>52</v>
      </c>
      <c r="AT151" s="3"/>
      <c r="AU151" s="2" t="s">
        <v>302</v>
      </c>
      <c r="AV151" s="3">
        <v>154</v>
      </c>
    </row>
    <row r="152" spans="1:48" ht="30" customHeight="1" x14ac:dyDescent="0.3">
      <c r="A152" s="8" t="s">
        <v>303</v>
      </c>
      <c r="B152" s="8" t="s">
        <v>304</v>
      </c>
      <c r="C152" s="8" t="s">
        <v>300</v>
      </c>
      <c r="D152" s="9">
        <v>3</v>
      </c>
      <c r="E152" s="11">
        <f>TRUNC(단가대비표!O80,0)</f>
        <v>116400</v>
      </c>
      <c r="F152" s="11">
        <f t="shared" si="14"/>
        <v>349200</v>
      </c>
      <c r="G152" s="11">
        <f>TRUNC(단가대비표!P80,0)</f>
        <v>0</v>
      </c>
      <c r="H152" s="11">
        <f t="shared" si="15"/>
        <v>0</v>
      </c>
      <c r="I152" s="11">
        <f>TRUNC(단가대비표!V80,0)</f>
        <v>0</v>
      </c>
      <c r="J152" s="11">
        <f t="shared" si="16"/>
        <v>0</v>
      </c>
      <c r="K152" s="11">
        <f t="shared" si="17"/>
        <v>116400</v>
      </c>
      <c r="L152" s="11">
        <f t="shared" si="18"/>
        <v>349200</v>
      </c>
      <c r="M152" s="8" t="s">
        <v>52</v>
      </c>
      <c r="N152" s="2" t="s">
        <v>305</v>
      </c>
      <c r="O152" s="2" t="s">
        <v>52</v>
      </c>
      <c r="P152" s="2" t="s">
        <v>52</v>
      </c>
      <c r="Q152" s="2" t="s">
        <v>209</v>
      </c>
      <c r="R152" s="2" t="s">
        <v>64</v>
      </c>
      <c r="S152" s="2" t="s">
        <v>64</v>
      </c>
      <c r="T152" s="2" t="s">
        <v>63</v>
      </c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2" t="s">
        <v>52</v>
      </c>
      <c r="AS152" s="2" t="s">
        <v>52</v>
      </c>
      <c r="AT152" s="3"/>
      <c r="AU152" s="2" t="s">
        <v>306</v>
      </c>
      <c r="AV152" s="3">
        <v>155</v>
      </c>
    </row>
    <row r="153" spans="1:48" ht="30" customHeight="1" x14ac:dyDescent="0.3">
      <c r="A153" s="8" t="s">
        <v>241</v>
      </c>
      <c r="B153" s="8" t="s">
        <v>307</v>
      </c>
      <c r="C153" s="8" t="s">
        <v>212</v>
      </c>
      <c r="D153" s="9">
        <v>1</v>
      </c>
      <c r="E153" s="11">
        <f>TRUNC(단가대비표!O81,0)</f>
        <v>388000</v>
      </c>
      <c r="F153" s="11">
        <f t="shared" si="14"/>
        <v>388000</v>
      </c>
      <c r="G153" s="11">
        <f>TRUNC(단가대비표!P81,0)</f>
        <v>0</v>
      </c>
      <c r="H153" s="11">
        <f t="shared" si="15"/>
        <v>0</v>
      </c>
      <c r="I153" s="11">
        <f>TRUNC(단가대비표!V81,0)</f>
        <v>0</v>
      </c>
      <c r="J153" s="11">
        <f t="shared" si="16"/>
        <v>0</v>
      </c>
      <c r="K153" s="11">
        <f t="shared" si="17"/>
        <v>388000</v>
      </c>
      <c r="L153" s="11">
        <f t="shared" si="18"/>
        <v>388000</v>
      </c>
      <c r="M153" s="8" t="s">
        <v>52</v>
      </c>
      <c r="N153" s="2" t="s">
        <v>308</v>
      </c>
      <c r="O153" s="2" t="s">
        <v>52</v>
      </c>
      <c r="P153" s="2" t="s">
        <v>52</v>
      </c>
      <c r="Q153" s="2" t="s">
        <v>209</v>
      </c>
      <c r="R153" s="2" t="s">
        <v>64</v>
      </c>
      <c r="S153" s="2" t="s">
        <v>64</v>
      </c>
      <c r="T153" s="2" t="s">
        <v>63</v>
      </c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2" t="s">
        <v>52</v>
      </c>
      <c r="AS153" s="2" t="s">
        <v>52</v>
      </c>
      <c r="AT153" s="3"/>
      <c r="AU153" s="2" t="s">
        <v>309</v>
      </c>
      <c r="AV153" s="3">
        <v>156</v>
      </c>
    </row>
    <row r="154" spans="1:48" ht="30" customHeight="1" x14ac:dyDescent="0.3">
      <c r="A154" s="8" t="s">
        <v>310</v>
      </c>
      <c r="B154" s="8" t="s">
        <v>311</v>
      </c>
      <c r="C154" s="8" t="s">
        <v>77</v>
      </c>
      <c r="D154" s="9">
        <v>1</v>
      </c>
      <c r="E154" s="11">
        <f>TRUNC(단가대비표!O82,0)</f>
        <v>336102</v>
      </c>
      <c r="F154" s="11">
        <f t="shared" si="14"/>
        <v>336102</v>
      </c>
      <c r="G154" s="11">
        <f>TRUNC(단가대비표!P82,0)</f>
        <v>0</v>
      </c>
      <c r="H154" s="11">
        <f t="shared" si="15"/>
        <v>0</v>
      </c>
      <c r="I154" s="11">
        <f>TRUNC(단가대비표!V82,0)</f>
        <v>0</v>
      </c>
      <c r="J154" s="11">
        <f t="shared" si="16"/>
        <v>0</v>
      </c>
      <c r="K154" s="11">
        <f t="shared" si="17"/>
        <v>336102</v>
      </c>
      <c r="L154" s="11">
        <f t="shared" si="18"/>
        <v>336102</v>
      </c>
      <c r="M154" s="8" t="s">
        <v>52</v>
      </c>
      <c r="N154" s="2" t="s">
        <v>312</v>
      </c>
      <c r="O154" s="2" t="s">
        <v>52</v>
      </c>
      <c r="P154" s="2" t="s">
        <v>52</v>
      </c>
      <c r="Q154" s="2" t="s">
        <v>209</v>
      </c>
      <c r="R154" s="2" t="s">
        <v>64</v>
      </c>
      <c r="S154" s="2" t="s">
        <v>64</v>
      </c>
      <c r="T154" s="2" t="s">
        <v>63</v>
      </c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2" t="s">
        <v>52</v>
      </c>
      <c r="AS154" s="2" t="s">
        <v>52</v>
      </c>
      <c r="AT154" s="3"/>
      <c r="AU154" s="2" t="s">
        <v>313</v>
      </c>
      <c r="AV154" s="3">
        <v>158</v>
      </c>
    </row>
    <row r="155" spans="1:48" ht="30" customHeight="1" x14ac:dyDescent="0.55000000000000004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48" ht="30" customHeight="1" x14ac:dyDescent="0.55000000000000004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48" ht="30" customHeight="1" x14ac:dyDescent="0.55000000000000004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48" ht="30" customHeight="1" x14ac:dyDescent="0.55000000000000004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48" ht="30" customHeight="1" x14ac:dyDescent="0.55000000000000004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48" ht="30" customHeight="1" x14ac:dyDescent="0.55000000000000004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4" ht="30" customHeight="1" x14ac:dyDescent="0.55000000000000004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4" ht="30" customHeight="1" x14ac:dyDescent="0.55000000000000004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4" ht="30" customHeight="1" x14ac:dyDescent="0.55000000000000004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4" ht="30" customHeight="1" x14ac:dyDescent="0.5500000000000000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4" ht="30" customHeight="1" x14ac:dyDescent="0.55000000000000004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4" ht="30" customHeight="1" x14ac:dyDescent="0.55000000000000004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4" ht="30" customHeight="1" x14ac:dyDescent="0.55000000000000004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4" ht="30" customHeight="1" x14ac:dyDescent="0.55000000000000004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4" ht="30" customHeight="1" x14ac:dyDescent="0.55000000000000004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4" ht="30" customHeight="1" x14ac:dyDescent="0.55000000000000004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4" ht="30" customHeight="1" x14ac:dyDescent="0.3">
      <c r="A171" s="8" t="s">
        <v>66</v>
      </c>
      <c r="B171" s="9"/>
      <c r="C171" s="9"/>
      <c r="D171" s="9"/>
      <c r="E171" s="9"/>
      <c r="F171" s="11">
        <f>SUM(F125:F170)</f>
        <v>62577222</v>
      </c>
      <c r="G171" s="9"/>
      <c r="H171" s="11">
        <f>SUM(H125:H170)</f>
        <v>0</v>
      </c>
      <c r="I171" s="9"/>
      <c r="J171" s="11">
        <f>SUM(J125:J170)</f>
        <v>0</v>
      </c>
      <c r="K171" s="9"/>
      <c r="L171" s="11">
        <f>SUM(L125:L170)</f>
        <v>62577222</v>
      </c>
      <c r="M171" s="9"/>
      <c r="N171" t="s">
        <v>67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6" manualBreakCount="6">
    <brk id="27" max="16383" man="1"/>
    <brk id="51" max="16383" man="1"/>
    <brk id="75" max="16383" man="1"/>
    <brk id="99" max="16383" man="1"/>
    <brk id="123" max="16383" man="1"/>
    <brk id="1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opLeftCell="B1" workbookViewId="0"/>
  </sheetViews>
  <sheetFormatPr defaultRowHeight="16.5" x14ac:dyDescent="0.3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4" width="2.625" hidden="1" customWidth="1"/>
  </cols>
  <sheetData>
    <row r="1" spans="1:14" ht="30" customHeight="1" x14ac:dyDescent="0.3">
      <c r="A1" s="51" t="s">
        <v>314</v>
      </c>
      <c r="B1" s="51"/>
      <c r="C1" s="51"/>
      <c r="D1" s="51"/>
      <c r="E1" s="51"/>
      <c r="F1" s="51"/>
      <c r="G1" s="51"/>
      <c r="H1" s="51"/>
      <c r="I1" s="51"/>
      <c r="J1" s="51"/>
    </row>
    <row r="2" spans="1:14" ht="30" customHeight="1" x14ac:dyDescent="0.3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4" ht="30" customHeight="1" x14ac:dyDescent="0.3">
      <c r="A3" s="4" t="s">
        <v>315</v>
      </c>
      <c r="B3" s="4" t="s">
        <v>2</v>
      </c>
      <c r="C3" s="4" t="s">
        <v>3</v>
      </c>
      <c r="D3" s="4" t="s">
        <v>4</v>
      </c>
      <c r="E3" s="4" t="s">
        <v>316</v>
      </c>
      <c r="F3" s="4" t="s">
        <v>317</v>
      </c>
      <c r="G3" s="4" t="s">
        <v>318</v>
      </c>
      <c r="H3" s="4" t="s">
        <v>319</v>
      </c>
      <c r="I3" s="4" t="s">
        <v>320</v>
      </c>
      <c r="J3" s="4" t="s">
        <v>321</v>
      </c>
      <c r="K3" s="1" t="s">
        <v>322</v>
      </c>
      <c r="L3" s="1" t="s">
        <v>323</v>
      </c>
      <c r="M3" s="1" t="s">
        <v>324</v>
      </c>
      <c r="N3" s="1" t="s">
        <v>325</v>
      </c>
    </row>
    <row r="4" spans="1:14" ht="30" customHeight="1" x14ac:dyDescent="0.3">
      <c r="A4" s="8" t="s">
        <v>204</v>
      </c>
      <c r="B4" s="8" t="s">
        <v>200</v>
      </c>
      <c r="C4" s="8" t="s">
        <v>201</v>
      </c>
      <c r="D4" s="8" t="s">
        <v>202</v>
      </c>
      <c r="E4" s="13">
        <f>일위대가!F8</f>
        <v>0</v>
      </c>
      <c r="F4" s="13">
        <f>일위대가!H8</f>
        <v>0</v>
      </c>
      <c r="G4" s="13">
        <f>일위대가!J8</f>
        <v>170147</v>
      </c>
      <c r="H4" s="13">
        <f t="shared" ref="H4:H19" si="0">E4+F4+G4</f>
        <v>170147</v>
      </c>
      <c r="I4" s="8" t="s">
        <v>203</v>
      </c>
      <c r="J4" s="8" t="s">
        <v>52</v>
      </c>
      <c r="K4" s="2" t="s">
        <v>52</v>
      </c>
      <c r="L4" s="2" t="s">
        <v>52</v>
      </c>
      <c r="M4" s="2" t="s">
        <v>52</v>
      </c>
      <c r="N4" s="2" t="s">
        <v>52</v>
      </c>
    </row>
    <row r="5" spans="1:14" ht="30" customHeight="1" x14ac:dyDescent="0.3">
      <c r="A5" s="8" t="s">
        <v>348</v>
      </c>
      <c r="B5" s="8" t="s">
        <v>349</v>
      </c>
      <c r="C5" s="8" t="s">
        <v>350</v>
      </c>
      <c r="D5" s="8" t="s">
        <v>108</v>
      </c>
      <c r="E5" s="13">
        <f>일위대가!F13</f>
        <v>7</v>
      </c>
      <c r="F5" s="13">
        <f>일위대가!H13</f>
        <v>0</v>
      </c>
      <c r="G5" s="13">
        <f>일위대가!J13</f>
        <v>0</v>
      </c>
      <c r="H5" s="13">
        <f t="shared" si="0"/>
        <v>7</v>
      </c>
      <c r="I5" s="8" t="s">
        <v>351</v>
      </c>
      <c r="J5" s="8" t="s">
        <v>352</v>
      </c>
      <c r="K5" s="2" t="s">
        <v>52</v>
      </c>
      <c r="L5" s="2" t="s">
        <v>52</v>
      </c>
      <c r="M5" s="2" t="s">
        <v>352</v>
      </c>
      <c r="N5" s="2" t="s">
        <v>52</v>
      </c>
    </row>
    <row r="6" spans="1:14" ht="30" customHeight="1" x14ac:dyDescent="0.3">
      <c r="A6" s="8" t="s">
        <v>174</v>
      </c>
      <c r="B6" s="8" t="s">
        <v>170</v>
      </c>
      <c r="C6" s="8" t="s">
        <v>171</v>
      </c>
      <c r="D6" s="8" t="s">
        <v>172</v>
      </c>
      <c r="E6" s="13">
        <f>일위대가!F32</f>
        <v>14582</v>
      </c>
      <c r="F6" s="13">
        <f>일위대가!H32</f>
        <v>74773</v>
      </c>
      <c r="G6" s="13">
        <f>일위대가!J32</f>
        <v>0</v>
      </c>
      <c r="H6" s="13">
        <f t="shared" si="0"/>
        <v>89355</v>
      </c>
      <c r="I6" s="8" t="s">
        <v>173</v>
      </c>
      <c r="J6" s="8" t="s">
        <v>364</v>
      </c>
      <c r="K6" s="2" t="s">
        <v>52</v>
      </c>
      <c r="L6" s="2" t="s">
        <v>52</v>
      </c>
      <c r="M6" s="2" t="s">
        <v>364</v>
      </c>
      <c r="N6" s="2" t="s">
        <v>52</v>
      </c>
    </row>
    <row r="7" spans="1:14" ht="30" customHeight="1" x14ac:dyDescent="0.3">
      <c r="A7" s="8" t="s">
        <v>423</v>
      </c>
      <c r="B7" s="8" t="s">
        <v>421</v>
      </c>
      <c r="C7" s="8" t="s">
        <v>191</v>
      </c>
      <c r="D7" s="8" t="s">
        <v>172</v>
      </c>
      <c r="E7" s="13">
        <f>일위대가!F36</f>
        <v>0</v>
      </c>
      <c r="F7" s="13">
        <f>일위대가!H36</f>
        <v>38026</v>
      </c>
      <c r="G7" s="13">
        <f>일위대가!J36</f>
        <v>0</v>
      </c>
      <c r="H7" s="13">
        <f t="shared" si="0"/>
        <v>38026</v>
      </c>
      <c r="I7" s="8" t="s">
        <v>422</v>
      </c>
      <c r="J7" s="8" t="s">
        <v>430</v>
      </c>
      <c r="K7" s="2" t="s">
        <v>52</v>
      </c>
      <c r="L7" s="2" t="s">
        <v>52</v>
      </c>
      <c r="M7" s="2" t="s">
        <v>430</v>
      </c>
      <c r="N7" s="2" t="s">
        <v>52</v>
      </c>
    </row>
    <row r="8" spans="1:14" ht="30" customHeight="1" x14ac:dyDescent="0.3">
      <c r="A8" s="8" t="s">
        <v>427</v>
      </c>
      <c r="B8" s="8" t="s">
        <v>425</v>
      </c>
      <c r="C8" s="8" t="s">
        <v>191</v>
      </c>
      <c r="D8" s="8" t="s">
        <v>172</v>
      </c>
      <c r="E8" s="13">
        <f>일위대가!F42</f>
        <v>734</v>
      </c>
      <c r="F8" s="13">
        <f>일위대가!H42</f>
        <v>36747</v>
      </c>
      <c r="G8" s="13">
        <f>일위대가!J42</f>
        <v>0</v>
      </c>
      <c r="H8" s="13">
        <f t="shared" si="0"/>
        <v>37481</v>
      </c>
      <c r="I8" s="8" t="s">
        <v>426</v>
      </c>
      <c r="J8" s="8" t="s">
        <v>435</v>
      </c>
      <c r="K8" s="2" t="s">
        <v>52</v>
      </c>
      <c r="L8" s="2" t="s">
        <v>52</v>
      </c>
      <c r="M8" s="2" t="s">
        <v>435</v>
      </c>
      <c r="N8" s="2" t="s">
        <v>52</v>
      </c>
    </row>
    <row r="9" spans="1:14" ht="30" customHeight="1" x14ac:dyDescent="0.3">
      <c r="A9" s="8" t="s">
        <v>88</v>
      </c>
      <c r="B9" s="8" t="s">
        <v>85</v>
      </c>
      <c r="C9" s="8" t="s">
        <v>86</v>
      </c>
      <c r="D9" s="8" t="s">
        <v>72</v>
      </c>
      <c r="E9" s="13">
        <f>일위대가!F51</f>
        <v>423</v>
      </c>
      <c r="F9" s="13">
        <f>일위대가!H51</f>
        <v>4214</v>
      </c>
      <c r="G9" s="13">
        <f>일위대가!J51</f>
        <v>0</v>
      </c>
      <c r="H9" s="13">
        <f t="shared" si="0"/>
        <v>4637</v>
      </c>
      <c r="I9" s="8" t="s">
        <v>87</v>
      </c>
      <c r="J9" s="8" t="s">
        <v>440</v>
      </c>
      <c r="K9" s="2" t="s">
        <v>52</v>
      </c>
      <c r="L9" s="2" t="s">
        <v>52</v>
      </c>
      <c r="M9" s="2" t="s">
        <v>440</v>
      </c>
      <c r="N9" s="2" t="s">
        <v>52</v>
      </c>
    </row>
    <row r="10" spans="1:14" ht="30" customHeight="1" x14ac:dyDescent="0.3">
      <c r="A10" s="8" t="s">
        <v>83</v>
      </c>
      <c r="B10" s="8" t="s">
        <v>80</v>
      </c>
      <c r="C10" s="8" t="s">
        <v>81</v>
      </c>
      <c r="D10" s="8" t="s">
        <v>72</v>
      </c>
      <c r="E10" s="13">
        <f>일위대가!F61</f>
        <v>2068</v>
      </c>
      <c r="F10" s="13">
        <f>일위대가!H61</f>
        <v>4682</v>
      </c>
      <c r="G10" s="13">
        <f>일위대가!J61</f>
        <v>0</v>
      </c>
      <c r="H10" s="13">
        <f t="shared" si="0"/>
        <v>6750</v>
      </c>
      <c r="I10" s="8" t="s">
        <v>82</v>
      </c>
      <c r="J10" s="8" t="s">
        <v>440</v>
      </c>
      <c r="K10" s="2" t="s">
        <v>52</v>
      </c>
      <c r="L10" s="2" t="s">
        <v>52</v>
      </c>
      <c r="M10" s="2" t="s">
        <v>440</v>
      </c>
      <c r="N10" s="2" t="s">
        <v>52</v>
      </c>
    </row>
    <row r="11" spans="1:14" ht="30" customHeight="1" x14ac:dyDescent="0.3">
      <c r="A11" s="8" t="s">
        <v>62</v>
      </c>
      <c r="B11" s="8" t="s">
        <v>58</v>
      </c>
      <c r="C11" s="8" t="s">
        <v>59</v>
      </c>
      <c r="D11" s="8" t="s">
        <v>60</v>
      </c>
      <c r="E11" s="13">
        <f>일위대가!F68</f>
        <v>116096</v>
      </c>
      <c r="F11" s="13">
        <f>일위대가!H68</f>
        <v>36544</v>
      </c>
      <c r="G11" s="13">
        <f>일위대가!J68</f>
        <v>0</v>
      </c>
      <c r="H11" s="13">
        <f t="shared" si="0"/>
        <v>152640</v>
      </c>
      <c r="I11" s="8" t="s">
        <v>61</v>
      </c>
      <c r="J11" s="8" t="s">
        <v>472</v>
      </c>
      <c r="K11" s="2" t="s">
        <v>52</v>
      </c>
      <c r="L11" s="2" t="s">
        <v>52</v>
      </c>
      <c r="M11" s="2" t="s">
        <v>472</v>
      </c>
      <c r="N11" s="2" t="s">
        <v>52</v>
      </c>
    </row>
    <row r="12" spans="1:14" ht="30" customHeight="1" x14ac:dyDescent="0.3">
      <c r="A12" s="8" t="s">
        <v>159</v>
      </c>
      <c r="B12" s="8" t="s">
        <v>156</v>
      </c>
      <c r="C12" s="8" t="s">
        <v>157</v>
      </c>
      <c r="D12" s="8" t="s">
        <v>108</v>
      </c>
      <c r="E12" s="13">
        <f>일위대가!F74</f>
        <v>1537</v>
      </c>
      <c r="F12" s="13">
        <f>일위대가!H74</f>
        <v>0</v>
      </c>
      <c r="G12" s="13">
        <f>일위대가!J74</f>
        <v>0</v>
      </c>
      <c r="H12" s="13">
        <f t="shared" si="0"/>
        <v>1537</v>
      </c>
      <c r="I12" s="8" t="s">
        <v>158</v>
      </c>
      <c r="J12" s="8" t="s">
        <v>482</v>
      </c>
      <c r="K12" s="2" t="s">
        <v>52</v>
      </c>
      <c r="L12" s="2" t="s">
        <v>52</v>
      </c>
      <c r="M12" s="2" t="s">
        <v>482</v>
      </c>
      <c r="N12" s="2" t="s">
        <v>52</v>
      </c>
    </row>
    <row r="13" spans="1:14" ht="30" customHeight="1" x14ac:dyDescent="0.3">
      <c r="A13" s="8" t="s">
        <v>110</v>
      </c>
      <c r="B13" s="8" t="s">
        <v>106</v>
      </c>
      <c r="C13" s="8" t="s">
        <v>107</v>
      </c>
      <c r="D13" s="8" t="s">
        <v>108</v>
      </c>
      <c r="E13" s="13">
        <f>일위대가!F80</f>
        <v>1477</v>
      </c>
      <c r="F13" s="13">
        <f>일위대가!H80</f>
        <v>0</v>
      </c>
      <c r="G13" s="13">
        <f>일위대가!J80</f>
        <v>0</v>
      </c>
      <c r="H13" s="13">
        <f t="shared" si="0"/>
        <v>1477</v>
      </c>
      <c r="I13" s="8" t="s">
        <v>109</v>
      </c>
      <c r="J13" s="8" t="s">
        <v>482</v>
      </c>
      <c r="K13" s="2" t="s">
        <v>52</v>
      </c>
      <c r="L13" s="2" t="s">
        <v>52</v>
      </c>
      <c r="M13" s="2" t="s">
        <v>482</v>
      </c>
      <c r="N13" s="2" t="s">
        <v>52</v>
      </c>
    </row>
    <row r="14" spans="1:14" ht="30" customHeight="1" x14ac:dyDescent="0.3">
      <c r="A14" s="8" t="s">
        <v>114</v>
      </c>
      <c r="B14" s="8" t="s">
        <v>112</v>
      </c>
      <c r="C14" s="8" t="s">
        <v>107</v>
      </c>
      <c r="D14" s="8" t="s">
        <v>108</v>
      </c>
      <c r="E14" s="13">
        <f>일위대가!F89</f>
        <v>1223</v>
      </c>
      <c r="F14" s="13">
        <f>일위대가!H89</f>
        <v>11873</v>
      </c>
      <c r="G14" s="13">
        <f>일위대가!J89</f>
        <v>0</v>
      </c>
      <c r="H14" s="13">
        <f t="shared" si="0"/>
        <v>13096</v>
      </c>
      <c r="I14" s="8" t="s">
        <v>113</v>
      </c>
      <c r="J14" s="8" t="s">
        <v>499</v>
      </c>
      <c r="K14" s="2" t="s">
        <v>52</v>
      </c>
      <c r="L14" s="2" t="s">
        <v>52</v>
      </c>
      <c r="M14" s="2" t="s">
        <v>499</v>
      </c>
      <c r="N14" s="2" t="s">
        <v>52</v>
      </c>
    </row>
    <row r="15" spans="1:14" ht="30" customHeight="1" x14ac:dyDescent="0.3">
      <c r="A15" s="8" t="s">
        <v>119</v>
      </c>
      <c r="B15" s="8" t="s">
        <v>116</v>
      </c>
      <c r="C15" s="8" t="s">
        <v>117</v>
      </c>
      <c r="D15" s="8" t="s">
        <v>108</v>
      </c>
      <c r="E15" s="13">
        <f>일위대가!F95</f>
        <v>611</v>
      </c>
      <c r="F15" s="13">
        <f>일위대가!H95</f>
        <v>30591</v>
      </c>
      <c r="G15" s="13">
        <f>일위대가!J95</f>
        <v>0</v>
      </c>
      <c r="H15" s="13">
        <f t="shared" si="0"/>
        <v>31202</v>
      </c>
      <c r="I15" s="8" t="s">
        <v>118</v>
      </c>
      <c r="J15" s="8" t="s">
        <v>513</v>
      </c>
      <c r="K15" s="2" t="s">
        <v>52</v>
      </c>
      <c r="L15" s="2" t="s">
        <v>52</v>
      </c>
      <c r="M15" s="2" t="s">
        <v>513</v>
      </c>
      <c r="N15" s="2" t="s">
        <v>52</v>
      </c>
    </row>
    <row r="16" spans="1:14" ht="30" customHeight="1" x14ac:dyDescent="0.3">
      <c r="A16" s="8" t="s">
        <v>163</v>
      </c>
      <c r="B16" s="8" t="s">
        <v>116</v>
      </c>
      <c r="C16" s="8" t="s">
        <v>161</v>
      </c>
      <c r="D16" s="8" t="s">
        <v>108</v>
      </c>
      <c r="E16" s="13">
        <f>일위대가!F101</f>
        <v>904</v>
      </c>
      <c r="F16" s="13">
        <f>일위대가!H101</f>
        <v>45249</v>
      </c>
      <c r="G16" s="13">
        <f>일위대가!J101</f>
        <v>0</v>
      </c>
      <c r="H16" s="13">
        <f t="shared" si="0"/>
        <v>46153</v>
      </c>
      <c r="I16" s="8" t="s">
        <v>162</v>
      </c>
      <c r="J16" s="8" t="s">
        <v>513</v>
      </c>
      <c r="K16" s="2" t="s">
        <v>52</v>
      </c>
      <c r="L16" s="2" t="s">
        <v>52</v>
      </c>
      <c r="M16" s="2" t="s">
        <v>513</v>
      </c>
      <c r="N16" s="2" t="s">
        <v>52</v>
      </c>
    </row>
    <row r="17" spans="1:14" ht="30" customHeight="1" x14ac:dyDescent="0.3">
      <c r="A17" s="8" t="s">
        <v>185</v>
      </c>
      <c r="B17" s="8" t="s">
        <v>182</v>
      </c>
      <c r="C17" s="8" t="s">
        <v>183</v>
      </c>
      <c r="D17" s="8" t="s">
        <v>172</v>
      </c>
      <c r="E17" s="13">
        <f>일위대가!F107</f>
        <v>299</v>
      </c>
      <c r="F17" s="13">
        <f>일위대가!H107</f>
        <v>14973</v>
      </c>
      <c r="G17" s="13">
        <f>일위대가!J107</f>
        <v>0</v>
      </c>
      <c r="H17" s="13">
        <f t="shared" si="0"/>
        <v>15272</v>
      </c>
      <c r="I17" s="8" t="s">
        <v>184</v>
      </c>
      <c r="J17" s="8" t="s">
        <v>524</v>
      </c>
      <c r="K17" s="2" t="s">
        <v>52</v>
      </c>
      <c r="L17" s="2" t="s">
        <v>52</v>
      </c>
      <c r="M17" s="2" t="s">
        <v>524</v>
      </c>
      <c r="N17" s="2" t="s">
        <v>52</v>
      </c>
    </row>
    <row r="18" spans="1:14" ht="30" customHeight="1" x14ac:dyDescent="0.3">
      <c r="A18" s="8" t="s">
        <v>189</v>
      </c>
      <c r="B18" s="8" t="s">
        <v>182</v>
      </c>
      <c r="C18" s="8" t="s">
        <v>187</v>
      </c>
      <c r="D18" s="8" t="s">
        <v>172</v>
      </c>
      <c r="E18" s="13">
        <f>일위대가!F113</f>
        <v>281</v>
      </c>
      <c r="F18" s="13">
        <f>일위대가!H113</f>
        <v>14061</v>
      </c>
      <c r="G18" s="13">
        <f>일위대가!J113</f>
        <v>0</v>
      </c>
      <c r="H18" s="13">
        <f t="shared" si="0"/>
        <v>14342</v>
      </c>
      <c r="I18" s="8" t="s">
        <v>188</v>
      </c>
      <c r="J18" s="8" t="s">
        <v>524</v>
      </c>
      <c r="K18" s="2" t="s">
        <v>52</v>
      </c>
      <c r="L18" s="2" t="s">
        <v>52</v>
      </c>
      <c r="M18" s="2" t="s">
        <v>524</v>
      </c>
      <c r="N18" s="2" t="s">
        <v>52</v>
      </c>
    </row>
    <row r="19" spans="1:14" ht="30" customHeight="1" x14ac:dyDescent="0.3">
      <c r="A19" s="8" t="s">
        <v>193</v>
      </c>
      <c r="B19" s="8" t="s">
        <v>182</v>
      </c>
      <c r="C19" s="8" t="s">
        <v>191</v>
      </c>
      <c r="D19" s="8" t="s">
        <v>172</v>
      </c>
      <c r="E19" s="13">
        <f>일위대가!F119</f>
        <v>293</v>
      </c>
      <c r="F19" s="13">
        <f>일위대가!H119</f>
        <v>14698</v>
      </c>
      <c r="G19" s="13">
        <f>일위대가!J119</f>
        <v>0</v>
      </c>
      <c r="H19" s="13">
        <f t="shared" si="0"/>
        <v>14991</v>
      </c>
      <c r="I19" s="8" t="s">
        <v>192</v>
      </c>
      <c r="J19" s="8" t="s">
        <v>524</v>
      </c>
      <c r="K19" s="2" t="s">
        <v>52</v>
      </c>
      <c r="L19" s="2" t="s">
        <v>52</v>
      </c>
      <c r="M19" s="2" t="s">
        <v>524</v>
      </c>
      <c r="N19" s="2" t="s">
        <v>52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19"/>
  <sheetViews>
    <sheetView workbookViewId="0"/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7" width="2.625" hidden="1" customWidth="1"/>
    <col min="48" max="48" width="1.625" hidden="1" customWidth="1"/>
    <col min="49" max="49" width="24.625" hidden="1" customWidth="1"/>
    <col min="50" max="51" width="2.625" hidden="1" customWidth="1"/>
  </cols>
  <sheetData>
    <row r="1" spans="1:51" ht="30" customHeight="1" x14ac:dyDescent="0.3">
      <c r="A1" s="52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51" ht="30" customHeight="1" x14ac:dyDescent="0.3">
      <c r="A2" s="49" t="s">
        <v>2</v>
      </c>
      <c r="B2" s="49" t="s">
        <v>3</v>
      </c>
      <c r="C2" s="49" t="s">
        <v>4</v>
      </c>
      <c r="D2" s="49" t="s">
        <v>5</v>
      </c>
      <c r="E2" s="49" t="s">
        <v>6</v>
      </c>
      <c r="F2" s="49"/>
      <c r="G2" s="49" t="s">
        <v>9</v>
      </c>
      <c r="H2" s="49"/>
      <c r="I2" s="49" t="s">
        <v>10</v>
      </c>
      <c r="J2" s="49"/>
      <c r="K2" s="49" t="s">
        <v>11</v>
      </c>
      <c r="L2" s="49"/>
      <c r="M2" s="49" t="s">
        <v>12</v>
      </c>
      <c r="N2" s="48" t="s">
        <v>326</v>
      </c>
      <c r="O2" s="48" t="s">
        <v>20</v>
      </c>
      <c r="P2" s="48" t="s">
        <v>22</v>
      </c>
      <c r="Q2" s="48" t="s">
        <v>23</v>
      </c>
      <c r="R2" s="48" t="s">
        <v>24</v>
      </c>
      <c r="S2" s="48" t="s">
        <v>25</v>
      </c>
      <c r="T2" s="48" t="s">
        <v>26</v>
      </c>
      <c r="U2" s="48" t="s">
        <v>27</v>
      </c>
      <c r="V2" s="48" t="s">
        <v>28</v>
      </c>
      <c r="W2" s="48" t="s">
        <v>29</v>
      </c>
      <c r="X2" s="48" t="s">
        <v>30</v>
      </c>
      <c r="Y2" s="48" t="s">
        <v>31</v>
      </c>
      <c r="Z2" s="48" t="s">
        <v>32</v>
      </c>
      <c r="AA2" s="48" t="s">
        <v>33</v>
      </c>
      <c r="AB2" s="48" t="s">
        <v>34</v>
      </c>
      <c r="AC2" s="48" t="s">
        <v>35</v>
      </c>
      <c r="AD2" s="48" t="s">
        <v>36</v>
      </c>
      <c r="AE2" s="48" t="s">
        <v>37</v>
      </c>
      <c r="AF2" s="48" t="s">
        <v>38</v>
      </c>
      <c r="AG2" s="48" t="s">
        <v>39</v>
      </c>
      <c r="AH2" s="48" t="s">
        <v>40</v>
      </c>
      <c r="AI2" s="48" t="s">
        <v>41</v>
      </c>
      <c r="AJ2" s="48" t="s">
        <v>42</v>
      </c>
      <c r="AK2" s="48" t="s">
        <v>43</v>
      </c>
      <c r="AL2" s="48" t="s">
        <v>44</v>
      </c>
      <c r="AM2" s="48" t="s">
        <v>45</v>
      </c>
      <c r="AN2" s="48" t="s">
        <v>46</v>
      </c>
      <c r="AO2" s="48" t="s">
        <v>47</v>
      </c>
      <c r="AP2" s="48" t="s">
        <v>327</v>
      </c>
      <c r="AQ2" s="48" t="s">
        <v>328</v>
      </c>
      <c r="AR2" s="48" t="s">
        <v>329</v>
      </c>
      <c r="AS2" s="48" t="s">
        <v>330</v>
      </c>
      <c r="AT2" s="48" t="s">
        <v>331</v>
      </c>
      <c r="AU2" s="48" t="s">
        <v>332</v>
      </c>
      <c r="AV2" s="48" t="s">
        <v>48</v>
      </c>
      <c r="AW2" s="48" t="s">
        <v>333</v>
      </c>
      <c r="AX2" s="1" t="s">
        <v>325</v>
      </c>
      <c r="AY2" s="1" t="s">
        <v>21</v>
      </c>
    </row>
    <row r="3" spans="1:51" ht="30" customHeight="1" x14ac:dyDescent="0.3">
      <c r="A3" s="49"/>
      <c r="B3" s="49"/>
      <c r="C3" s="49"/>
      <c r="D3" s="49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49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</row>
    <row r="4" spans="1:51" ht="30" customHeight="1" x14ac:dyDescent="0.3">
      <c r="A4" s="53" t="s">
        <v>334</v>
      </c>
      <c r="B4" s="53"/>
      <c r="C4" s="53"/>
      <c r="D4" s="53"/>
      <c r="E4" s="54"/>
      <c r="F4" s="55"/>
      <c r="G4" s="54"/>
      <c r="H4" s="55"/>
      <c r="I4" s="54"/>
      <c r="J4" s="55"/>
      <c r="K4" s="54"/>
      <c r="L4" s="55"/>
      <c r="M4" s="53"/>
      <c r="N4" s="1" t="s">
        <v>204</v>
      </c>
    </row>
    <row r="5" spans="1:51" ht="30" customHeight="1" x14ac:dyDescent="0.3">
      <c r="A5" s="8" t="s">
        <v>335</v>
      </c>
      <c r="B5" s="8" t="s">
        <v>336</v>
      </c>
      <c r="C5" s="8" t="s">
        <v>202</v>
      </c>
      <c r="D5" s="9">
        <v>1</v>
      </c>
      <c r="E5" s="12">
        <f>단가대비표!O45</f>
        <v>0</v>
      </c>
      <c r="F5" s="13">
        <f>TRUNC(E5*D5,1)</f>
        <v>0</v>
      </c>
      <c r="G5" s="12">
        <f>단가대비표!P45</f>
        <v>0</v>
      </c>
      <c r="H5" s="13">
        <f>TRUNC(G5*D5,1)</f>
        <v>0</v>
      </c>
      <c r="I5" s="12">
        <f>단가대비표!V45</f>
        <v>156569</v>
      </c>
      <c r="J5" s="13">
        <f>TRUNC(I5*D5,1)</f>
        <v>156569</v>
      </c>
      <c r="K5" s="12">
        <f t="shared" ref="K5:L7" si="0">TRUNC(E5+G5+I5,1)</f>
        <v>156569</v>
      </c>
      <c r="L5" s="13">
        <f t="shared" si="0"/>
        <v>156569</v>
      </c>
      <c r="M5" s="8" t="s">
        <v>52</v>
      </c>
      <c r="N5" s="2" t="s">
        <v>204</v>
      </c>
      <c r="O5" s="2" t="s">
        <v>337</v>
      </c>
      <c r="P5" s="2" t="s">
        <v>64</v>
      </c>
      <c r="Q5" s="2" t="s">
        <v>64</v>
      </c>
      <c r="R5" s="2" t="s">
        <v>63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2" t="s">
        <v>52</v>
      </c>
      <c r="AW5" s="2" t="s">
        <v>338</v>
      </c>
      <c r="AX5" s="2" t="s">
        <v>52</v>
      </c>
      <c r="AY5" s="2" t="s">
        <v>52</v>
      </c>
    </row>
    <row r="6" spans="1:51" ht="30" customHeight="1" x14ac:dyDescent="0.3">
      <c r="A6" s="8" t="s">
        <v>339</v>
      </c>
      <c r="B6" s="8" t="s">
        <v>340</v>
      </c>
      <c r="C6" s="8" t="s">
        <v>202</v>
      </c>
      <c r="D6" s="9">
        <v>1</v>
      </c>
      <c r="E6" s="12">
        <f>단가대비표!O44</f>
        <v>0</v>
      </c>
      <c r="F6" s="13">
        <f>TRUNC(E6*D6,1)</f>
        <v>0</v>
      </c>
      <c r="G6" s="12">
        <f>단가대비표!P44</f>
        <v>0</v>
      </c>
      <c r="H6" s="13">
        <f>TRUNC(G6*D6,1)</f>
        <v>0</v>
      </c>
      <c r="I6" s="12">
        <f>단가대비표!V44</f>
        <v>2016</v>
      </c>
      <c r="J6" s="13">
        <f>TRUNC(I6*D6,1)</f>
        <v>2016</v>
      </c>
      <c r="K6" s="12">
        <f t="shared" si="0"/>
        <v>2016</v>
      </c>
      <c r="L6" s="13">
        <f t="shared" si="0"/>
        <v>2016</v>
      </c>
      <c r="M6" s="8" t="s">
        <v>52</v>
      </c>
      <c r="N6" s="2" t="s">
        <v>204</v>
      </c>
      <c r="O6" s="2" t="s">
        <v>341</v>
      </c>
      <c r="P6" s="2" t="s">
        <v>64</v>
      </c>
      <c r="Q6" s="2" t="s">
        <v>64</v>
      </c>
      <c r="R6" s="2" t="s">
        <v>63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2" t="s">
        <v>52</v>
      </c>
      <c r="AW6" s="2" t="s">
        <v>342</v>
      </c>
      <c r="AX6" s="2" t="s">
        <v>52</v>
      </c>
      <c r="AY6" s="2" t="s">
        <v>52</v>
      </c>
    </row>
    <row r="7" spans="1:51" ht="30" customHeight="1" x14ac:dyDescent="0.3">
      <c r="A7" s="8" t="s">
        <v>343</v>
      </c>
      <c r="B7" s="8" t="s">
        <v>340</v>
      </c>
      <c r="C7" s="8" t="s">
        <v>202</v>
      </c>
      <c r="D7" s="9">
        <v>1</v>
      </c>
      <c r="E7" s="12">
        <f>단가대비표!O46</f>
        <v>0</v>
      </c>
      <c r="F7" s="13">
        <f>TRUNC(E7*D7,1)</f>
        <v>0</v>
      </c>
      <c r="G7" s="12">
        <f>단가대비표!P46</f>
        <v>0</v>
      </c>
      <c r="H7" s="13">
        <f>TRUNC(G7*D7,1)</f>
        <v>0</v>
      </c>
      <c r="I7" s="12">
        <f>단가대비표!V46</f>
        <v>11562</v>
      </c>
      <c r="J7" s="13">
        <f>TRUNC(I7*D7,1)</f>
        <v>11562</v>
      </c>
      <c r="K7" s="12">
        <f t="shared" si="0"/>
        <v>11562</v>
      </c>
      <c r="L7" s="13">
        <f t="shared" si="0"/>
        <v>11562</v>
      </c>
      <c r="M7" s="8" t="s">
        <v>52</v>
      </c>
      <c r="N7" s="2" t="s">
        <v>204</v>
      </c>
      <c r="O7" s="2" t="s">
        <v>344</v>
      </c>
      <c r="P7" s="2" t="s">
        <v>64</v>
      </c>
      <c r="Q7" s="2" t="s">
        <v>64</v>
      </c>
      <c r="R7" s="2" t="s">
        <v>63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2" t="s">
        <v>52</v>
      </c>
      <c r="AW7" s="2" t="s">
        <v>345</v>
      </c>
      <c r="AX7" s="2" t="s">
        <v>52</v>
      </c>
      <c r="AY7" s="2" t="s">
        <v>52</v>
      </c>
    </row>
    <row r="8" spans="1:51" ht="30" customHeight="1" x14ac:dyDescent="0.3">
      <c r="A8" s="8" t="s">
        <v>346</v>
      </c>
      <c r="B8" s="8" t="s">
        <v>52</v>
      </c>
      <c r="C8" s="8" t="s">
        <v>52</v>
      </c>
      <c r="D8" s="9"/>
      <c r="E8" s="12"/>
      <c r="F8" s="13">
        <f>TRUNC(SUMIF(N5:N7, N4, F5:F7),0)</f>
        <v>0</v>
      </c>
      <c r="G8" s="12"/>
      <c r="H8" s="13">
        <f>TRUNC(SUMIF(N5:N7, N4, H5:H7),0)</f>
        <v>0</v>
      </c>
      <c r="I8" s="12"/>
      <c r="J8" s="13">
        <f>TRUNC(SUMIF(N5:N7, N4, J5:J7),0)</f>
        <v>170147</v>
      </c>
      <c r="K8" s="12"/>
      <c r="L8" s="13">
        <f>F8+H8+J8</f>
        <v>170147</v>
      </c>
      <c r="M8" s="8" t="s">
        <v>52</v>
      </c>
      <c r="N8" s="2" t="s">
        <v>67</v>
      </c>
      <c r="O8" s="2" t="s">
        <v>67</v>
      </c>
      <c r="P8" s="2" t="s">
        <v>52</v>
      </c>
      <c r="Q8" s="2" t="s">
        <v>52</v>
      </c>
      <c r="R8" s="2" t="s">
        <v>52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2" t="s">
        <v>52</v>
      </c>
      <c r="AW8" s="2" t="s">
        <v>52</v>
      </c>
      <c r="AX8" s="2" t="s">
        <v>52</v>
      </c>
      <c r="AY8" s="2" t="s">
        <v>52</v>
      </c>
    </row>
    <row r="9" spans="1:51" ht="30" customHeight="1" x14ac:dyDescent="0.55000000000000004">
      <c r="A9" s="9"/>
      <c r="B9" s="9"/>
      <c r="C9" s="9"/>
      <c r="D9" s="9"/>
      <c r="E9" s="12"/>
      <c r="F9" s="13"/>
      <c r="G9" s="12"/>
      <c r="H9" s="13"/>
      <c r="I9" s="12"/>
      <c r="J9" s="13"/>
      <c r="K9" s="12"/>
      <c r="L9" s="13"/>
      <c r="M9" s="9"/>
    </row>
    <row r="10" spans="1:51" ht="30" customHeight="1" x14ac:dyDescent="0.3">
      <c r="A10" s="53" t="s">
        <v>347</v>
      </c>
      <c r="B10" s="53"/>
      <c r="C10" s="53"/>
      <c r="D10" s="53"/>
      <c r="E10" s="54"/>
      <c r="F10" s="55"/>
      <c r="G10" s="54"/>
      <c r="H10" s="55"/>
      <c r="I10" s="54"/>
      <c r="J10" s="55"/>
      <c r="K10" s="54"/>
      <c r="L10" s="55"/>
      <c r="M10" s="53"/>
      <c r="N10" s="1" t="s">
        <v>348</v>
      </c>
    </row>
    <row r="11" spans="1:51" ht="30" customHeight="1" x14ac:dyDescent="0.3">
      <c r="A11" s="8" t="s">
        <v>353</v>
      </c>
      <c r="B11" s="8" t="s">
        <v>354</v>
      </c>
      <c r="C11" s="8" t="s">
        <v>355</v>
      </c>
      <c r="D11" s="9">
        <v>2.4</v>
      </c>
      <c r="E11" s="12">
        <f>단가대비표!O6</f>
        <v>2.2200000000000002</v>
      </c>
      <c r="F11" s="13">
        <f>TRUNC(E11*D11,1)</f>
        <v>5.3</v>
      </c>
      <c r="G11" s="12">
        <f>단가대비표!P6</f>
        <v>0</v>
      </c>
      <c r="H11" s="13">
        <f>TRUNC(G11*D11,1)</f>
        <v>0</v>
      </c>
      <c r="I11" s="12">
        <f>단가대비표!V6</f>
        <v>0</v>
      </c>
      <c r="J11" s="13">
        <f>TRUNC(I11*D11,1)</f>
        <v>0</v>
      </c>
      <c r="K11" s="12">
        <f>TRUNC(E11+G11+I11,1)</f>
        <v>2.2000000000000002</v>
      </c>
      <c r="L11" s="13">
        <f>TRUNC(F11+H11+J11,1)</f>
        <v>5.3</v>
      </c>
      <c r="M11" s="8" t="s">
        <v>52</v>
      </c>
      <c r="N11" s="2" t="s">
        <v>348</v>
      </c>
      <c r="O11" s="2" t="s">
        <v>356</v>
      </c>
      <c r="P11" s="2" t="s">
        <v>64</v>
      </c>
      <c r="Q11" s="2" t="s">
        <v>64</v>
      </c>
      <c r="R11" s="2" t="s">
        <v>63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2" t="s">
        <v>52</v>
      </c>
      <c r="AW11" s="2" t="s">
        <v>357</v>
      </c>
      <c r="AX11" s="2" t="s">
        <v>52</v>
      </c>
      <c r="AY11" s="2" t="s">
        <v>52</v>
      </c>
    </row>
    <row r="12" spans="1:51" ht="30" customHeight="1" x14ac:dyDescent="0.3">
      <c r="A12" s="8" t="s">
        <v>358</v>
      </c>
      <c r="B12" s="8" t="s">
        <v>359</v>
      </c>
      <c r="C12" s="8" t="s">
        <v>360</v>
      </c>
      <c r="D12" s="9">
        <v>2E-3</v>
      </c>
      <c r="E12" s="12">
        <f>단가대비표!O7</f>
        <v>1188</v>
      </c>
      <c r="F12" s="13">
        <f>TRUNC(E12*D12,1)</f>
        <v>2.2999999999999998</v>
      </c>
      <c r="G12" s="12">
        <f>단가대비표!P7</f>
        <v>0</v>
      </c>
      <c r="H12" s="13">
        <f>TRUNC(G12*D12,1)</f>
        <v>0</v>
      </c>
      <c r="I12" s="12">
        <f>단가대비표!V7</f>
        <v>0</v>
      </c>
      <c r="J12" s="13">
        <f>TRUNC(I12*D12,1)</f>
        <v>0</v>
      </c>
      <c r="K12" s="12">
        <f>TRUNC(E12+G12+I12,1)</f>
        <v>1188</v>
      </c>
      <c r="L12" s="13">
        <f>TRUNC(F12+H12+J12,1)</f>
        <v>2.2999999999999998</v>
      </c>
      <c r="M12" s="8" t="s">
        <v>52</v>
      </c>
      <c r="N12" s="2" t="s">
        <v>348</v>
      </c>
      <c r="O12" s="2" t="s">
        <v>361</v>
      </c>
      <c r="P12" s="2" t="s">
        <v>64</v>
      </c>
      <c r="Q12" s="2" t="s">
        <v>64</v>
      </c>
      <c r="R12" s="2" t="s">
        <v>63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2" t="s">
        <v>52</v>
      </c>
      <c r="AW12" s="2" t="s">
        <v>362</v>
      </c>
      <c r="AX12" s="2" t="s">
        <v>52</v>
      </c>
      <c r="AY12" s="2" t="s">
        <v>52</v>
      </c>
    </row>
    <row r="13" spans="1:51" ht="30" customHeight="1" x14ac:dyDescent="0.3">
      <c r="A13" s="8" t="s">
        <v>346</v>
      </c>
      <c r="B13" s="8" t="s">
        <v>52</v>
      </c>
      <c r="C13" s="8" t="s">
        <v>52</v>
      </c>
      <c r="D13" s="9"/>
      <c r="E13" s="12"/>
      <c r="F13" s="13">
        <f>TRUNC(SUMIF(N11:N12, N10, F11:F12),0)</f>
        <v>7</v>
      </c>
      <c r="G13" s="12"/>
      <c r="H13" s="13">
        <f>TRUNC(SUMIF(N11:N12, N10, H11:H12),0)</f>
        <v>0</v>
      </c>
      <c r="I13" s="12"/>
      <c r="J13" s="13">
        <f>TRUNC(SUMIF(N11:N12, N10, J11:J12),0)</f>
        <v>0</v>
      </c>
      <c r="K13" s="12"/>
      <c r="L13" s="13">
        <f>F13+H13+J13</f>
        <v>7</v>
      </c>
      <c r="M13" s="8" t="s">
        <v>52</v>
      </c>
      <c r="N13" s="2" t="s">
        <v>67</v>
      </c>
      <c r="O13" s="2" t="s">
        <v>67</v>
      </c>
      <c r="P13" s="2" t="s">
        <v>52</v>
      </c>
      <c r="Q13" s="2" t="s">
        <v>52</v>
      </c>
      <c r="R13" s="2" t="s">
        <v>52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2" t="s">
        <v>52</v>
      </c>
      <c r="AW13" s="2" t="s">
        <v>52</v>
      </c>
      <c r="AX13" s="2" t="s">
        <v>52</v>
      </c>
      <c r="AY13" s="2" t="s">
        <v>52</v>
      </c>
    </row>
    <row r="14" spans="1:51" ht="30" customHeight="1" x14ac:dyDescent="0.55000000000000004">
      <c r="A14" s="9"/>
      <c r="B14" s="9"/>
      <c r="C14" s="9"/>
      <c r="D14" s="9"/>
      <c r="E14" s="12"/>
      <c r="F14" s="13"/>
      <c r="G14" s="12"/>
      <c r="H14" s="13"/>
      <c r="I14" s="12"/>
      <c r="J14" s="13"/>
      <c r="K14" s="12"/>
      <c r="L14" s="13"/>
      <c r="M14" s="9"/>
    </row>
    <row r="15" spans="1:51" ht="30" customHeight="1" x14ac:dyDescent="0.3">
      <c r="A15" s="53" t="s">
        <v>363</v>
      </c>
      <c r="B15" s="53"/>
      <c r="C15" s="53"/>
      <c r="D15" s="53"/>
      <c r="E15" s="54"/>
      <c r="F15" s="55"/>
      <c r="G15" s="54"/>
      <c r="H15" s="55"/>
      <c r="I15" s="54"/>
      <c r="J15" s="55"/>
      <c r="K15" s="54"/>
      <c r="L15" s="55"/>
      <c r="M15" s="53"/>
      <c r="N15" s="1" t="s">
        <v>174</v>
      </c>
    </row>
    <row r="16" spans="1:51" ht="30" customHeight="1" x14ac:dyDescent="0.3">
      <c r="A16" s="8" t="s">
        <v>365</v>
      </c>
      <c r="B16" s="8" t="s">
        <v>366</v>
      </c>
      <c r="C16" s="8" t="s">
        <v>296</v>
      </c>
      <c r="D16" s="9">
        <v>1.28</v>
      </c>
      <c r="E16" s="12">
        <f>단가대비표!O8</f>
        <v>6960</v>
      </c>
      <c r="F16" s="13">
        <f t="shared" ref="F16:F31" si="1">TRUNC(E16*D16,1)</f>
        <v>8908.7999999999993</v>
      </c>
      <c r="G16" s="12">
        <f>단가대비표!P8</f>
        <v>0</v>
      </c>
      <c r="H16" s="13">
        <f t="shared" ref="H16:H31" si="2">TRUNC(G16*D16,1)</f>
        <v>0</v>
      </c>
      <c r="I16" s="12">
        <f>단가대비표!V8</f>
        <v>0</v>
      </c>
      <c r="J16" s="13">
        <f t="shared" ref="J16:J31" si="3">TRUNC(I16*D16,1)</f>
        <v>0</v>
      </c>
      <c r="K16" s="12">
        <f t="shared" ref="K16:K31" si="4">TRUNC(E16+G16+I16,1)</f>
        <v>6960</v>
      </c>
      <c r="L16" s="13">
        <f t="shared" ref="L16:L31" si="5">TRUNC(F16+H16+J16,1)</f>
        <v>8908.7999999999993</v>
      </c>
      <c r="M16" s="8" t="s">
        <v>52</v>
      </c>
      <c r="N16" s="2" t="s">
        <v>174</v>
      </c>
      <c r="O16" s="2" t="s">
        <v>367</v>
      </c>
      <c r="P16" s="2" t="s">
        <v>64</v>
      </c>
      <c r="Q16" s="2" t="s">
        <v>64</v>
      </c>
      <c r="R16" s="2" t="s">
        <v>63</v>
      </c>
      <c r="S16" s="3"/>
      <c r="T16" s="3"/>
      <c r="U16" s="3"/>
      <c r="V16" s="3">
        <v>1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2" t="s">
        <v>52</v>
      </c>
      <c r="AW16" s="2" t="s">
        <v>368</v>
      </c>
      <c r="AX16" s="2" t="s">
        <v>52</v>
      </c>
      <c r="AY16" s="2" t="s">
        <v>52</v>
      </c>
    </row>
    <row r="17" spans="1:51" ht="30" customHeight="1" x14ac:dyDescent="0.3">
      <c r="A17" s="8" t="s">
        <v>369</v>
      </c>
      <c r="B17" s="8" t="s">
        <v>370</v>
      </c>
      <c r="C17" s="8" t="s">
        <v>172</v>
      </c>
      <c r="D17" s="9">
        <v>0.11</v>
      </c>
      <c r="E17" s="12">
        <f>단가대비표!O9</f>
        <v>6960</v>
      </c>
      <c r="F17" s="13">
        <f t="shared" si="1"/>
        <v>765.6</v>
      </c>
      <c r="G17" s="12">
        <f>단가대비표!P9</f>
        <v>0</v>
      </c>
      <c r="H17" s="13">
        <f t="shared" si="2"/>
        <v>0</v>
      </c>
      <c r="I17" s="12">
        <f>단가대비표!V9</f>
        <v>0</v>
      </c>
      <c r="J17" s="13">
        <f t="shared" si="3"/>
        <v>0</v>
      </c>
      <c r="K17" s="12">
        <f t="shared" si="4"/>
        <v>6960</v>
      </c>
      <c r="L17" s="13">
        <f t="shared" si="5"/>
        <v>765.6</v>
      </c>
      <c r="M17" s="8" t="s">
        <v>52</v>
      </c>
      <c r="N17" s="2" t="s">
        <v>174</v>
      </c>
      <c r="O17" s="2" t="s">
        <v>371</v>
      </c>
      <c r="P17" s="2" t="s">
        <v>64</v>
      </c>
      <c r="Q17" s="2" t="s">
        <v>64</v>
      </c>
      <c r="R17" s="2" t="s">
        <v>63</v>
      </c>
      <c r="S17" s="3"/>
      <c r="T17" s="3"/>
      <c r="U17" s="3"/>
      <c r="V17" s="3">
        <v>1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2" t="s">
        <v>52</v>
      </c>
      <c r="AW17" s="2" t="s">
        <v>372</v>
      </c>
      <c r="AX17" s="2" t="s">
        <v>52</v>
      </c>
      <c r="AY17" s="2" t="s">
        <v>52</v>
      </c>
    </row>
    <row r="18" spans="1:51" ht="30" customHeight="1" x14ac:dyDescent="0.3">
      <c r="A18" s="8" t="s">
        <v>373</v>
      </c>
      <c r="B18" s="8" t="s">
        <v>374</v>
      </c>
      <c r="C18" s="8" t="s">
        <v>60</v>
      </c>
      <c r="D18" s="9">
        <v>2</v>
      </c>
      <c r="E18" s="12">
        <f>단가대비표!O30</f>
        <v>280</v>
      </c>
      <c r="F18" s="13">
        <f t="shared" si="1"/>
        <v>560</v>
      </c>
      <c r="G18" s="12">
        <f>단가대비표!P30</f>
        <v>0</v>
      </c>
      <c r="H18" s="13">
        <f t="shared" si="2"/>
        <v>0</v>
      </c>
      <c r="I18" s="12">
        <f>단가대비표!V30</f>
        <v>0</v>
      </c>
      <c r="J18" s="13">
        <f t="shared" si="3"/>
        <v>0</v>
      </c>
      <c r="K18" s="12">
        <f t="shared" si="4"/>
        <v>280</v>
      </c>
      <c r="L18" s="13">
        <f t="shared" si="5"/>
        <v>560</v>
      </c>
      <c r="M18" s="8" t="s">
        <v>52</v>
      </c>
      <c r="N18" s="2" t="s">
        <v>174</v>
      </c>
      <c r="O18" s="2" t="s">
        <v>375</v>
      </c>
      <c r="P18" s="2" t="s">
        <v>64</v>
      </c>
      <c r="Q18" s="2" t="s">
        <v>64</v>
      </c>
      <c r="R18" s="2" t="s">
        <v>63</v>
      </c>
      <c r="S18" s="3"/>
      <c r="T18" s="3"/>
      <c r="U18" s="3"/>
      <c r="V18" s="3">
        <v>1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2" t="s">
        <v>52</v>
      </c>
      <c r="AW18" s="2" t="s">
        <v>376</v>
      </c>
      <c r="AX18" s="2" t="s">
        <v>52</v>
      </c>
      <c r="AY18" s="2" t="s">
        <v>52</v>
      </c>
    </row>
    <row r="19" spans="1:51" ht="30" customHeight="1" x14ac:dyDescent="0.3">
      <c r="A19" s="8" t="s">
        <v>377</v>
      </c>
      <c r="B19" s="8" t="s">
        <v>378</v>
      </c>
      <c r="C19" s="8" t="s">
        <v>60</v>
      </c>
      <c r="D19" s="9">
        <v>2</v>
      </c>
      <c r="E19" s="12">
        <f>단가대비표!O13</f>
        <v>46.3</v>
      </c>
      <c r="F19" s="13">
        <f t="shared" si="1"/>
        <v>92.6</v>
      </c>
      <c r="G19" s="12">
        <f>단가대비표!P13</f>
        <v>0</v>
      </c>
      <c r="H19" s="13">
        <f t="shared" si="2"/>
        <v>0</v>
      </c>
      <c r="I19" s="12">
        <f>단가대비표!V13</f>
        <v>0</v>
      </c>
      <c r="J19" s="13">
        <f t="shared" si="3"/>
        <v>0</v>
      </c>
      <c r="K19" s="12">
        <f t="shared" si="4"/>
        <v>46.3</v>
      </c>
      <c r="L19" s="13">
        <f t="shared" si="5"/>
        <v>92.6</v>
      </c>
      <c r="M19" s="8" t="s">
        <v>52</v>
      </c>
      <c r="N19" s="2" t="s">
        <v>174</v>
      </c>
      <c r="O19" s="2" t="s">
        <v>379</v>
      </c>
      <c r="P19" s="2" t="s">
        <v>64</v>
      </c>
      <c r="Q19" s="2" t="s">
        <v>64</v>
      </c>
      <c r="R19" s="2" t="s">
        <v>63</v>
      </c>
      <c r="S19" s="3"/>
      <c r="T19" s="3"/>
      <c r="U19" s="3"/>
      <c r="V19" s="3">
        <v>1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2" t="s">
        <v>52</v>
      </c>
      <c r="AW19" s="2" t="s">
        <v>380</v>
      </c>
      <c r="AX19" s="2" t="s">
        <v>52</v>
      </c>
      <c r="AY19" s="2" t="s">
        <v>52</v>
      </c>
    </row>
    <row r="20" spans="1:51" ht="30" customHeight="1" x14ac:dyDescent="0.3">
      <c r="A20" s="8" t="s">
        <v>381</v>
      </c>
      <c r="B20" s="8" t="s">
        <v>382</v>
      </c>
      <c r="C20" s="8" t="s">
        <v>72</v>
      </c>
      <c r="D20" s="9">
        <v>0.7</v>
      </c>
      <c r="E20" s="12">
        <f>단가대비표!O23</f>
        <v>1100</v>
      </c>
      <c r="F20" s="13">
        <f t="shared" si="1"/>
        <v>770</v>
      </c>
      <c r="G20" s="12">
        <f>단가대비표!P23</f>
        <v>0</v>
      </c>
      <c r="H20" s="13">
        <f t="shared" si="2"/>
        <v>0</v>
      </c>
      <c r="I20" s="12">
        <f>단가대비표!V23</f>
        <v>0</v>
      </c>
      <c r="J20" s="13">
        <f t="shared" si="3"/>
        <v>0</v>
      </c>
      <c r="K20" s="12">
        <f t="shared" si="4"/>
        <v>1100</v>
      </c>
      <c r="L20" s="13">
        <f t="shared" si="5"/>
        <v>770</v>
      </c>
      <c r="M20" s="8" t="s">
        <v>52</v>
      </c>
      <c r="N20" s="2" t="s">
        <v>174</v>
      </c>
      <c r="O20" s="2" t="s">
        <v>383</v>
      </c>
      <c r="P20" s="2" t="s">
        <v>64</v>
      </c>
      <c r="Q20" s="2" t="s">
        <v>64</v>
      </c>
      <c r="R20" s="2" t="s">
        <v>63</v>
      </c>
      <c r="S20" s="3"/>
      <c r="T20" s="3"/>
      <c r="U20" s="3"/>
      <c r="V20" s="3">
        <v>1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2" t="s">
        <v>52</v>
      </c>
      <c r="AW20" s="2" t="s">
        <v>384</v>
      </c>
      <c r="AX20" s="2" t="s">
        <v>52</v>
      </c>
      <c r="AY20" s="2" t="s">
        <v>52</v>
      </c>
    </row>
    <row r="21" spans="1:51" ht="30" customHeight="1" x14ac:dyDescent="0.3">
      <c r="A21" s="8" t="s">
        <v>385</v>
      </c>
      <c r="B21" s="8" t="s">
        <v>386</v>
      </c>
      <c r="C21" s="8" t="s">
        <v>72</v>
      </c>
      <c r="D21" s="9">
        <v>0.3</v>
      </c>
      <c r="E21" s="12">
        <f>단가대비표!O26</f>
        <v>1265</v>
      </c>
      <c r="F21" s="13">
        <f t="shared" si="1"/>
        <v>379.5</v>
      </c>
      <c r="G21" s="12">
        <f>단가대비표!P26</f>
        <v>0</v>
      </c>
      <c r="H21" s="13">
        <f t="shared" si="2"/>
        <v>0</v>
      </c>
      <c r="I21" s="12">
        <f>단가대비표!V26</f>
        <v>0</v>
      </c>
      <c r="J21" s="13">
        <f t="shared" si="3"/>
        <v>0</v>
      </c>
      <c r="K21" s="12">
        <f t="shared" si="4"/>
        <v>1265</v>
      </c>
      <c r="L21" s="13">
        <f t="shared" si="5"/>
        <v>379.5</v>
      </c>
      <c r="M21" s="8" t="s">
        <v>52</v>
      </c>
      <c r="N21" s="2" t="s">
        <v>174</v>
      </c>
      <c r="O21" s="2" t="s">
        <v>387</v>
      </c>
      <c r="P21" s="2" t="s">
        <v>64</v>
      </c>
      <c r="Q21" s="2" t="s">
        <v>64</v>
      </c>
      <c r="R21" s="2" t="s">
        <v>63</v>
      </c>
      <c r="S21" s="3"/>
      <c r="T21" s="3"/>
      <c r="U21" s="3"/>
      <c r="V21" s="3">
        <v>1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 t="s">
        <v>52</v>
      </c>
      <c r="AW21" s="2" t="s">
        <v>388</v>
      </c>
      <c r="AX21" s="2" t="s">
        <v>52</v>
      </c>
      <c r="AY21" s="2" t="s">
        <v>52</v>
      </c>
    </row>
    <row r="22" spans="1:51" ht="30" customHeight="1" x14ac:dyDescent="0.3">
      <c r="A22" s="8" t="s">
        <v>389</v>
      </c>
      <c r="B22" s="8" t="s">
        <v>390</v>
      </c>
      <c r="C22" s="8" t="s">
        <v>72</v>
      </c>
      <c r="D22" s="9">
        <v>0.4</v>
      </c>
      <c r="E22" s="12">
        <f>단가대비표!O27</f>
        <v>870</v>
      </c>
      <c r="F22" s="13">
        <f t="shared" si="1"/>
        <v>348</v>
      </c>
      <c r="G22" s="12">
        <f>단가대비표!P27</f>
        <v>0</v>
      </c>
      <c r="H22" s="13">
        <f t="shared" si="2"/>
        <v>0</v>
      </c>
      <c r="I22" s="12">
        <f>단가대비표!V27</f>
        <v>0</v>
      </c>
      <c r="J22" s="13">
        <f t="shared" si="3"/>
        <v>0</v>
      </c>
      <c r="K22" s="12">
        <f t="shared" si="4"/>
        <v>870</v>
      </c>
      <c r="L22" s="13">
        <f t="shared" si="5"/>
        <v>348</v>
      </c>
      <c r="M22" s="8" t="s">
        <v>52</v>
      </c>
      <c r="N22" s="2" t="s">
        <v>174</v>
      </c>
      <c r="O22" s="2" t="s">
        <v>391</v>
      </c>
      <c r="P22" s="2" t="s">
        <v>64</v>
      </c>
      <c r="Q22" s="2" t="s">
        <v>64</v>
      </c>
      <c r="R22" s="2" t="s">
        <v>63</v>
      </c>
      <c r="S22" s="3"/>
      <c r="T22" s="3"/>
      <c r="U22" s="3"/>
      <c r="V22" s="3">
        <v>1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2" t="s">
        <v>52</v>
      </c>
      <c r="AW22" s="2" t="s">
        <v>392</v>
      </c>
      <c r="AX22" s="2" t="s">
        <v>52</v>
      </c>
      <c r="AY22" s="2" t="s">
        <v>52</v>
      </c>
    </row>
    <row r="23" spans="1:51" ht="30" customHeight="1" x14ac:dyDescent="0.3">
      <c r="A23" s="8" t="s">
        <v>393</v>
      </c>
      <c r="B23" s="8" t="s">
        <v>394</v>
      </c>
      <c r="C23" s="8" t="s">
        <v>60</v>
      </c>
      <c r="D23" s="9">
        <v>0.3</v>
      </c>
      <c r="E23" s="12">
        <f>단가대비표!O12</f>
        <v>24.2</v>
      </c>
      <c r="F23" s="13">
        <f t="shared" si="1"/>
        <v>7.2</v>
      </c>
      <c r="G23" s="12">
        <f>단가대비표!P12</f>
        <v>0</v>
      </c>
      <c r="H23" s="13">
        <f t="shared" si="2"/>
        <v>0</v>
      </c>
      <c r="I23" s="12">
        <f>단가대비표!V12</f>
        <v>0</v>
      </c>
      <c r="J23" s="13">
        <f t="shared" si="3"/>
        <v>0</v>
      </c>
      <c r="K23" s="12">
        <f t="shared" si="4"/>
        <v>24.2</v>
      </c>
      <c r="L23" s="13">
        <f t="shared" si="5"/>
        <v>7.2</v>
      </c>
      <c r="M23" s="8" t="s">
        <v>52</v>
      </c>
      <c r="N23" s="2" t="s">
        <v>174</v>
      </c>
      <c r="O23" s="2" t="s">
        <v>395</v>
      </c>
      <c r="P23" s="2" t="s">
        <v>64</v>
      </c>
      <c r="Q23" s="2" t="s">
        <v>64</v>
      </c>
      <c r="R23" s="2" t="s">
        <v>63</v>
      </c>
      <c r="S23" s="3"/>
      <c r="T23" s="3"/>
      <c r="U23" s="3"/>
      <c r="V23" s="3">
        <v>1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2" t="s">
        <v>52</v>
      </c>
      <c r="AW23" s="2" t="s">
        <v>396</v>
      </c>
      <c r="AX23" s="2" t="s">
        <v>52</v>
      </c>
      <c r="AY23" s="2" t="s">
        <v>52</v>
      </c>
    </row>
    <row r="24" spans="1:51" ht="30" customHeight="1" x14ac:dyDescent="0.3">
      <c r="A24" s="8" t="s">
        <v>397</v>
      </c>
      <c r="B24" s="8" t="s">
        <v>398</v>
      </c>
      <c r="C24" s="8" t="s">
        <v>72</v>
      </c>
      <c r="D24" s="9">
        <v>1.1000000000000001</v>
      </c>
      <c r="E24" s="12">
        <f>단가대비표!O18</f>
        <v>440</v>
      </c>
      <c r="F24" s="13">
        <f t="shared" si="1"/>
        <v>484</v>
      </c>
      <c r="G24" s="12">
        <f>단가대비표!P18</f>
        <v>0</v>
      </c>
      <c r="H24" s="13">
        <f t="shared" si="2"/>
        <v>0</v>
      </c>
      <c r="I24" s="12">
        <f>단가대비표!V18</f>
        <v>0</v>
      </c>
      <c r="J24" s="13">
        <f t="shared" si="3"/>
        <v>0</v>
      </c>
      <c r="K24" s="12">
        <f t="shared" si="4"/>
        <v>440</v>
      </c>
      <c r="L24" s="13">
        <f t="shared" si="5"/>
        <v>484</v>
      </c>
      <c r="M24" s="8" t="s">
        <v>52</v>
      </c>
      <c r="N24" s="2" t="s">
        <v>174</v>
      </c>
      <c r="O24" s="2" t="s">
        <v>399</v>
      </c>
      <c r="P24" s="2" t="s">
        <v>64</v>
      </c>
      <c r="Q24" s="2" t="s">
        <v>64</v>
      </c>
      <c r="R24" s="2" t="s">
        <v>63</v>
      </c>
      <c r="S24" s="3"/>
      <c r="T24" s="3"/>
      <c r="U24" s="3"/>
      <c r="V24" s="3">
        <v>1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2" t="s">
        <v>52</v>
      </c>
      <c r="AW24" s="2" t="s">
        <v>400</v>
      </c>
      <c r="AX24" s="2" t="s">
        <v>52</v>
      </c>
      <c r="AY24" s="2" t="s">
        <v>52</v>
      </c>
    </row>
    <row r="25" spans="1:51" ht="30" customHeight="1" x14ac:dyDescent="0.3">
      <c r="A25" s="8" t="s">
        <v>401</v>
      </c>
      <c r="B25" s="8" t="s">
        <v>402</v>
      </c>
      <c r="C25" s="8" t="s">
        <v>60</v>
      </c>
      <c r="D25" s="9">
        <v>0.3</v>
      </c>
      <c r="E25" s="12">
        <f>단가대비표!O14</f>
        <v>274</v>
      </c>
      <c r="F25" s="13">
        <f t="shared" si="1"/>
        <v>82.2</v>
      </c>
      <c r="G25" s="12">
        <f>단가대비표!P14</f>
        <v>0</v>
      </c>
      <c r="H25" s="13">
        <f t="shared" si="2"/>
        <v>0</v>
      </c>
      <c r="I25" s="12">
        <f>단가대비표!V14</f>
        <v>0</v>
      </c>
      <c r="J25" s="13">
        <f t="shared" si="3"/>
        <v>0</v>
      </c>
      <c r="K25" s="12">
        <f t="shared" si="4"/>
        <v>274</v>
      </c>
      <c r="L25" s="13">
        <f t="shared" si="5"/>
        <v>82.2</v>
      </c>
      <c r="M25" s="8" t="s">
        <v>52</v>
      </c>
      <c r="N25" s="2" t="s">
        <v>174</v>
      </c>
      <c r="O25" s="2" t="s">
        <v>403</v>
      </c>
      <c r="P25" s="2" t="s">
        <v>64</v>
      </c>
      <c r="Q25" s="2" t="s">
        <v>64</v>
      </c>
      <c r="R25" s="2" t="s">
        <v>63</v>
      </c>
      <c r="S25" s="3"/>
      <c r="T25" s="3"/>
      <c r="U25" s="3"/>
      <c r="V25" s="3">
        <v>1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2" t="s">
        <v>52</v>
      </c>
      <c r="AW25" s="2" t="s">
        <v>404</v>
      </c>
      <c r="AX25" s="2" t="s">
        <v>52</v>
      </c>
      <c r="AY25" s="2" t="s">
        <v>52</v>
      </c>
    </row>
    <row r="26" spans="1:51" ht="30" customHeight="1" x14ac:dyDescent="0.3">
      <c r="A26" s="8" t="s">
        <v>405</v>
      </c>
      <c r="B26" s="8" t="s">
        <v>406</v>
      </c>
      <c r="C26" s="8" t="s">
        <v>407</v>
      </c>
      <c r="D26" s="9">
        <v>0.06</v>
      </c>
      <c r="E26" s="12">
        <f>단가대비표!O17</f>
        <v>5000</v>
      </c>
      <c r="F26" s="13">
        <f t="shared" si="1"/>
        <v>300</v>
      </c>
      <c r="G26" s="12">
        <f>단가대비표!P17</f>
        <v>0</v>
      </c>
      <c r="H26" s="13">
        <f t="shared" si="2"/>
        <v>0</v>
      </c>
      <c r="I26" s="12">
        <f>단가대비표!V17</f>
        <v>0</v>
      </c>
      <c r="J26" s="13">
        <f t="shared" si="3"/>
        <v>0</v>
      </c>
      <c r="K26" s="12">
        <f t="shared" si="4"/>
        <v>5000</v>
      </c>
      <c r="L26" s="13">
        <f t="shared" si="5"/>
        <v>300</v>
      </c>
      <c r="M26" s="8" t="s">
        <v>52</v>
      </c>
      <c r="N26" s="2" t="s">
        <v>174</v>
      </c>
      <c r="O26" s="2" t="s">
        <v>408</v>
      </c>
      <c r="P26" s="2" t="s">
        <v>64</v>
      </c>
      <c r="Q26" s="2" t="s">
        <v>64</v>
      </c>
      <c r="R26" s="2" t="s">
        <v>63</v>
      </c>
      <c r="S26" s="3"/>
      <c r="T26" s="3"/>
      <c r="U26" s="3"/>
      <c r="V26" s="3">
        <v>1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2" t="s">
        <v>52</v>
      </c>
      <c r="AW26" s="2" t="s">
        <v>409</v>
      </c>
      <c r="AX26" s="2" t="s">
        <v>52</v>
      </c>
      <c r="AY26" s="2" t="s">
        <v>52</v>
      </c>
    </row>
    <row r="27" spans="1:51" ht="30" customHeight="1" x14ac:dyDescent="0.3">
      <c r="A27" s="8" t="s">
        <v>410</v>
      </c>
      <c r="B27" s="8" t="s">
        <v>411</v>
      </c>
      <c r="C27" s="8" t="s">
        <v>72</v>
      </c>
      <c r="D27" s="9">
        <v>0.6</v>
      </c>
      <c r="E27" s="12">
        <f>단가대비표!O28</f>
        <v>1400</v>
      </c>
      <c r="F27" s="13">
        <f t="shared" si="1"/>
        <v>840</v>
      </c>
      <c r="G27" s="12">
        <f>단가대비표!P28</f>
        <v>0</v>
      </c>
      <c r="H27" s="13">
        <f t="shared" si="2"/>
        <v>0</v>
      </c>
      <c r="I27" s="12">
        <f>단가대비표!V28</f>
        <v>0</v>
      </c>
      <c r="J27" s="13">
        <f t="shared" si="3"/>
        <v>0</v>
      </c>
      <c r="K27" s="12">
        <f t="shared" si="4"/>
        <v>1400</v>
      </c>
      <c r="L27" s="13">
        <f t="shared" si="5"/>
        <v>840</v>
      </c>
      <c r="M27" s="8" t="s">
        <v>52</v>
      </c>
      <c r="N27" s="2" t="s">
        <v>174</v>
      </c>
      <c r="O27" s="2" t="s">
        <v>412</v>
      </c>
      <c r="P27" s="2" t="s">
        <v>64</v>
      </c>
      <c r="Q27" s="2" t="s">
        <v>64</v>
      </c>
      <c r="R27" s="2" t="s">
        <v>63</v>
      </c>
      <c r="S27" s="3"/>
      <c r="T27" s="3"/>
      <c r="U27" s="3"/>
      <c r="V27" s="3">
        <v>1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2" t="s">
        <v>52</v>
      </c>
      <c r="AW27" s="2" t="s">
        <v>413</v>
      </c>
      <c r="AX27" s="2" t="s">
        <v>52</v>
      </c>
      <c r="AY27" s="2" t="s">
        <v>52</v>
      </c>
    </row>
    <row r="28" spans="1:51" ht="30" customHeight="1" x14ac:dyDescent="0.3">
      <c r="A28" s="8" t="s">
        <v>414</v>
      </c>
      <c r="B28" s="8" t="s">
        <v>415</v>
      </c>
      <c r="C28" s="8" t="s">
        <v>60</v>
      </c>
      <c r="D28" s="9">
        <v>5.6</v>
      </c>
      <c r="E28" s="12">
        <f>단가대비표!O29</f>
        <v>7</v>
      </c>
      <c r="F28" s="13">
        <f t="shared" si="1"/>
        <v>39.200000000000003</v>
      </c>
      <c r="G28" s="12">
        <f>단가대비표!P29</f>
        <v>0</v>
      </c>
      <c r="H28" s="13">
        <f t="shared" si="2"/>
        <v>0</v>
      </c>
      <c r="I28" s="12">
        <f>단가대비표!V29</f>
        <v>0</v>
      </c>
      <c r="J28" s="13">
        <f t="shared" si="3"/>
        <v>0</v>
      </c>
      <c r="K28" s="12">
        <f t="shared" si="4"/>
        <v>7</v>
      </c>
      <c r="L28" s="13">
        <f t="shared" si="5"/>
        <v>39.200000000000003</v>
      </c>
      <c r="M28" s="8" t="s">
        <v>52</v>
      </c>
      <c r="N28" s="2" t="s">
        <v>174</v>
      </c>
      <c r="O28" s="2" t="s">
        <v>416</v>
      </c>
      <c r="P28" s="2" t="s">
        <v>64</v>
      </c>
      <c r="Q28" s="2" t="s">
        <v>64</v>
      </c>
      <c r="R28" s="2" t="s">
        <v>63</v>
      </c>
      <c r="S28" s="3"/>
      <c r="T28" s="3"/>
      <c r="U28" s="3"/>
      <c r="V28" s="3">
        <v>1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2" t="s">
        <v>52</v>
      </c>
      <c r="AW28" s="2" t="s">
        <v>417</v>
      </c>
      <c r="AX28" s="2" t="s">
        <v>52</v>
      </c>
      <c r="AY28" s="2" t="s">
        <v>52</v>
      </c>
    </row>
    <row r="29" spans="1:51" ht="30" customHeight="1" x14ac:dyDescent="0.3">
      <c r="A29" s="8" t="s">
        <v>418</v>
      </c>
      <c r="B29" s="8" t="s">
        <v>419</v>
      </c>
      <c r="C29" s="8" t="s">
        <v>77</v>
      </c>
      <c r="D29" s="9">
        <v>1</v>
      </c>
      <c r="E29" s="12">
        <f>TRUNC(SUMIF(V16:V31, RIGHTB(O29, 1), F16:F31)*U29, 2)</f>
        <v>271.54000000000002</v>
      </c>
      <c r="F29" s="13">
        <f t="shared" si="1"/>
        <v>271.5</v>
      </c>
      <c r="G29" s="12">
        <v>0</v>
      </c>
      <c r="H29" s="13">
        <f t="shared" si="2"/>
        <v>0</v>
      </c>
      <c r="I29" s="12">
        <v>0</v>
      </c>
      <c r="J29" s="13">
        <f t="shared" si="3"/>
        <v>0</v>
      </c>
      <c r="K29" s="12">
        <f t="shared" si="4"/>
        <v>271.5</v>
      </c>
      <c r="L29" s="13">
        <f t="shared" si="5"/>
        <v>271.5</v>
      </c>
      <c r="M29" s="8" t="s">
        <v>52</v>
      </c>
      <c r="N29" s="2" t="s">
        <v>174</v>
      </c>
      <c r="O29" s="2" t="s">
        <v>78</v>
      </c>
      <c r="P29" s="2" t="s">
        <v>64</v>
      </c>
      <c r="Q29" s="2" t="s">
        <v>64</v>
      </c>
      <c r="R29" s="2" t="s">
        <v>64</v>
      </c>
      <c r="S29" s="3">
        <v>0</v>
      </c>
      <c r="T29" s="3">
        <v>0</v>
      </c>
      <c r="U29" s="3">
        <v>0.02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 t="s">
        <v>52</v>
      </c>
      <c r="AW29" s="2" t="s">
        <v>420</v>
      </c>
      <c r="AX29" s="2" t="s">
        <v>52</v>
      </c>
      <c r="AY29" s="2" t="s">
        <v>52</v>
      </c>
    </row>
    <row r="30" spans="1:51" ht="30" customHeight="1" x14ac:dyDescent="0.3">
      <c r="A30" s="8" t="s">
        <v>421</v>
      </c>
      <c r="B30" s="8" t="s">
        <v>191</v>
      </c>
      <c r="C30" s="8" t="s">
        <v>172</v>
      </c>
      <c r="D30" s="9">
        <v>1</v>
      </c>
      <c r="E30" s="12">
        <f>일위대가목록!E7</f>
        <v>0</v>
      </c>
      <c r="F30" s="13">
        <f t="shared" si="1"/>
        <v>0</v>
      </c>
      <c r="G30" s="12">
        <f>일위대가목록!F7</f>
        <v>38026</v>
      </c>
      <c r="H30" s="13">
        <f t="shared" si="2"/>
        <v>38026</v>
      </c>
      <c r="I30" s="12">
        <f>일위대가목록!G7</f>
        <v>0</v>
      </c>
      <c r="J30" s="13">
        <f t="shared" si="3"/>
        <v>0</v>
      </c>
      <c r="K30" s="12">
        <f t="shared" si="4"/>
        <v>38026</v>
      </c>
      <c r="L30" s="13">
        <f t="shared" si="5"/>
        <v>38026</v>
      </c>
      <c r="M30" s="8" t="s">
        <v>422</v>
      </c>
      <c r="N30" s="2" t="s">
        <v>174</v>
      </c>
      <c r="O30" s="2" t="s">
        <v>423</v>
      </c>
      <c r="P30" s="2" t="s">
        <v>63</v>
      </c>
      <c r="Q30" s="2" t="s">
        <v>64</v>
      </c>
      <c r="R30" s="2" t="s">
        <v>64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2" t="s">
        <v>52</v>
      </c>
      <c r="AW30" s="2" t="s">
        <v>424</v>
      </c>
      <c r="AX30" s="2" t="s">
        <v>52</v>
      </c>
      <c r="AY30" s="2" t="s">
        <v>52</v>
      </c>
    </row>
    <row r="31" spans="1:51" ht="30" customHeight="1" x14ac:dyDescent="0.3">
      <c r="A31" s="8" t="s">
        <v>425</v>
      </c>
      <c r="B31" s="8" t="s">
        <v>191</v>
      </c>
      <c r="C31" s="8" t="s">
        <v>172</v>
      </c>
      <c r="D31" s="9">
        <v>1</v>
      </c>
      <c r="E31" s="12">
        <f>일위대가목록!E8</f>
        <v>734</v>
      </c>
      <c r="F31" s="13">
        <f t="shared" si="1"/>
        <v>734</v>
      </c>
      <c r="G31" s="12">
        <f>일위대가목록!F8</f>
        <v>36747</v>
      </c>
      <c r="H31" s="13">
        <f t="shared" si="2"/>
        <v>36747</v>
      </c>
      <c r="I31" s="12">
        <f>일위대가목록!G8</f>
        <v>0</v>
      </c>
      <c r="J31" s="13">
        <f t="shared" si="3"/>
        <v>0</v>
      </c>
      <c r="K31" s="12">
        <f t="shared" si="4"/>
        <v>37481</v>
      </c>
      <c r="L31" s="13">
        <f t="shared" si="5"/>
        <v>37481</v>
      </c>
      <c r="M31" s="8" t="s">
        <v>426</v>
      </c>
      <c r="N31" s="2" t="s">
        <v>174</v>
      </c>
      <c r="O31" s="2" t="s">
        <v>427</v>
      </c>
      <c r="P31" s="2" t="s">
        <v>63</v>
      </c>
      <c r="Q31" s="2" t="s">
        <v>64</v>
      </c>
      <c r="R31" s="2" t="s">
        <v>64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 t="s">
        <v>52</v>
      </c>
      <c r="AW31" s="2" t="s">
        <v>428</v>
      </c>
      <c r="AX31" s="2" t="s">
        <v>52</v>
      </c>
      <c r="AY31" s="2" t="s">
        <v>52</v>
      </c>
    </row>
    <row r="32" spans="1:51" ht="30" customHeight="1" x14ac:dyDescent="0.3">
      <c r="A32" s="8" t="s">
        <v>346</v>
      </c>
      <c r="B32" s="8" t="s">
        <v>52</v>
      </c>
      <c r="C32" s="8" t="s">
        <v>52</v>
      </c>
      <c r="D32" s="9"/>
      <c r="E32" s="12"/>
      <c r="F32" s="13">
        <f>TRUNC(SUMIF(N16:N31, N15, F16:F31),0)</f>
        <v>14582</v>
      </c>
      <c r="G32" s="12"/>
      <c r="H32" s="13">
        <f>TRUNC(SUMIF(N16:N31, N15, H16:H31),0)</f>
        <v>74773</v>
      </c>
      <c r="I32" s="12"/>
      <c r="J32" s="13">
        <f>TRUNC(SUMIF(N16:N31, N15, J16:J31),0)</f>
        <v>0</v>
      </c>
      <c r="K32" s="12"/>
      <c r="L32" s="13">
        <f>F32+H32+J32</f>
        <v>89355</v>
      </c>
      <c r="M32" s="8" t="s">
        <v>52</v>
      </c>
      <c r="N32" s="2" t="s">
        <v>67</v>
      </c>
      <c r="O32" s="2" t="s">
        <v>67</v>
      </c>
      <c r="P32" s="2" t="s">
        <v>52</v>
      </c>
      <c r="Q32" s="2" t="s">
        <v>52</v>
      </c>
      <c r="R32" s="2" t="s">
        <v>52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2" t="s">
        <v>52</v>
      </c>
      <c r="AW32" s="2" t="s">
        <v>52</v>
      </c>
      <c r="AX32" s="2" t="s">
        <v>52</v>
      </c>
      <c r="AY32" s="2" t="s">
        <v>52</v>
      </c>
    </row>
    <row r="33" spans="1:51" ht="30" customHeight="1" x14ac:dyDescent="0.3">
      <c r="A33" s="9"/>
      <c r="B33" s="9"/>
      <c r="C33" s="9"/>
      <c r="D33" s="9"/>
      <c r="E33" s="12"/>
      <c r="F33" s="13"/>
      <c r="G33" s="12"/>
      <c r="H33" s="13"/>
      <c r="I33" s="12"/>
      <c r="J33" s="13"/>
      <c r="K33" s="12"/>
      <c r="L33" s="13"/>
      <c r="M33" s="9"/>
    </row>
    <row r="34" spans="1:51" ht="30" customHeight="1" x14ac:dyDescent="0.3">
      <c r="A34" s="53" t="s">
        <v>429</v>
      </c>
      <c r="B34" s="53"/>
      <c r="C34" s="53"/>
      <c r="D34" s="53"/>
      <c r="E34" s="54"/>
      <c r="F34" s="55"/>
      <c r="G34" s="54"/>
      <c r="H34" s="55"/>
      <c r="I34" s="54"/>
      <c r="J34" s="55"/>
      <c r="K34" s="54"/>
      <c r="L34" s="55"/>
      <c r="M34" s="53"/>
      <c r="N34" s="1" t="s">
        <v>423</v>
      </c>
    </row>
    <row r="35" spans="1:51" ht="30" customHeight="1" x14ac:dyDescent="0.3">
      <c r="A35" s="8" t="s">
        <v>431</v>
      </c>
      <c r="B35" s="8" t="s">
        <v>122</v>
      </c>
      <c r="C35" s="8" t="s">
        <v>123</v>
      </c>
      <c r="D35" s="9">
        <v>0.21</v>
      </c>
      <c r="E35" s="12">
        <f>단가대비표!O51</f>
        <v>0</v>
      </c>
      <c r="F35" s="13">
        <f>TRUNC(E35*D35,1)</f>
        <v>0</v>
      </c>
      <c r="G35" s="12">
        <f>단가대비표!P51</f>
        <v>181078</v>
      </c>
      <c r="H35" s="13">
        <f>TRUNC(G35*D35,1)</f>
        <v>38026.300000000003</v>
      </c>
      <c r="I35" s="12">
        <f>단가대비표!V51</f>
        <v>0</v>
      </c>
      <c r="J35" s="13">
        <f>TRUNC(I35*D35,1)</f>
        <v>0</v>
      </c>
      <c r="K35" s="12">
        <f>TRUNC(E35+G35+I35,1)</f>
        <v>181078</v>
      </c>
      <c r="L35" s="13">
        <f>TRUNC(F35+H35+J35,1)</f>
        <v>38026.300000000003</v>
      </c>
      <c r="M35" s="8" t="s">
        <v>52</v>
      </c>
      <c r="N35" s="2" t="s">
        <v>423</v>
      </c>
      <c r="O35" s="2" t="s">
        <v>432</v>
      </c>
      <c r="P35" s="2" t="s">
        <v>64</v>
      </c>
      <c r="Q35" s="2" t="s">
        <v>64</v>
      </c>
      <c r="R35" s="2" t="s">
        <v>63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2" t="s">
        <v>52</v>
      </c>
      <c r="AW35" s="2" t="s">
        <v>433</v>
      </c>
      <c r="AX35" s="2" t="s">
        <v>52</v>
      </c>
      <c r="AY35" s="2" t="s">
        <v>52</v>
      </c>
    </row>
    <row r="36" spans="1:51" ht="30" customHeight="1" x14ac:dyDescent="0.3">
      <c r="A36" s="8" t="s">
        <v>346</v>
      </c>
      <c r="B36" s="8" t="s">
        <v>52</v>
      </c>
      <c r="C36" s="8" t="s">
        <v>52</v>
      </c>
      <c r="D36" s="9"/>
      <c r="E36" s="12"/>
      <c r="F36" s="13">
        <f>TRUNC(SUMIF(N35:N35, N34, F35:F35),0)</f>
        <v>0</v>
      </c>
      <c r="G36" s="12"/>
      <c r="H36" s="13">
        <f>TRUNC(SUMIF(N35:N35, N34, H35:H35),0)</f>
        <v>38026</v>
      </c>
      <c r="I36" s="12"/>
      <c r="J36" s="13">
        <f>TRUNC(SUMIF(N35:N35, N34, J35:J35),0)</f>
        <v>0</v>
      </c>
      <c r="K36" s="12"/>
      <c r="L36" s="13">
        <f>F36+H36+J36</f>
        <v>38026</v>
      </c>
      <c r="M36" s="8" t="s">
        <v>52</v>
      </c>
      <c r="N36" s="2" t="s">
        <v>67</v>
      </c>
      <c r="O36" s="2" t="s">
        <v>67</v>
      </c>
      <c r="P36" s="2" t="s">
        <v>52</v>
      </c>
      <c r="Q36" s="2" t="s">
        <v>52</v>
      </c>
      <c r="R36" s="2" t="s">
        <v>52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2" t="s">
        <v>52</v>
      </c>
      <c r="AW36" s="2" t="s">
        <v>52</v>
      </c>
      <c r="AX36" s="2" t="s">
        <v>52</v>
      </c>
      <c r="AY36" s="2" t="s">
        <v>52</v>
      </c>
    </row>
    <row r="37" spans="1:51" ht="30" customHeight="1" x14ac:dyDescent="0.3">
      <c r="A37" s="9"/>
      <c r="B37" s="9"/>
      <c r="C37" s="9"/>
      <c r="D37" s="9"/>
      <c r="E37" s="12"/>
      <c r="F37" s="13"/>
      <c r="G37" s="12"/>
      <c r="H37" s="13"/>
      <c r="I37" s="12"/>
      <c r="J37" s="13"/>
      <c r="K37" s="12"/>
      <c r="L37" s="13"/>
      <c r="M37" s="9"/>
    </row>
    <row r="38" spans="1:51" ht="30" customHeight="1" x14ac:dyDescent="0.3">
      <c r="A38" s="53" t="s">
        <v>434</v>
      </c>
      <c r="B38" s="53"/>
      <c r="C38" s="53"/>
      <c r="D38" s="53"/>
      <c r="E38" s="54"/>
      <c r="F38" s="55"/>
      <c r="G38" s="54"/>
      <c r="H38" s="55"/>
      <c r="I38" s="54"/>
      <c r="J38" s="55"/>
      <c r="K38" s="54"/>
      <c r="L38" s="55"/>
      <c r="M38" s="53"/>
      <c r="N38" s="1" t="s">
        <v>427</v>
      </c>
    </row>
    <row r="39" spans="1:51" ht="30" customHeight="1" x14ac:dyDescent="0.3">
      <c r="A39" s="8" t="s">
        <v>431</v>
      </c>
      <c r="B39" s="8" t="s">
        <v>122</v>
      </c>
      <c r="C39" s="8" t="s">
        <v>123</v>
      </c>
      <c r="D39" s="9">
        <v>0.17899999999999999</v>
      </c>
      <c r="E39" s="12">
        <f>단가대비표!O51</f>
        <v>0</v>
      </c>
      <c r="F39" s="13">
        <f>TRUNC(E39*D39,1)</f>
        <v>0</v>
      </c>
      <c r="G39" s="12">
        <f>단가대비표!P51</f>
        <v>181078</v>
      </c>
      <c r="H39" s="13">
        <f>TRUNC(G39*D39,1)</f>
        <v>32412.9</v>
      </c>
      <c r="I39" s="12">
        <f>단가대비표!V51</f>
        <v>0</v>
      </c>
      <c r="J39" s="13">
        <f>TRUNC(I39*D39,1)</f>
        <v>0</v>
      </c>
      <c r="K39" s="12">
        <f t="shared" ref="K39:L41" si="6">TRUNC(E39+G39+I39,1)</f>
        <v>181078</v>
      </c>
      <c r="L39" s="13">
        <f t="shared" si="6"/>
        <v>32412.9</v>
      </c>
      <c r="M39" s="8" t="s">
        <v>52</v>
      </c>
      <c r="N39" s="2" t="s">
        <v>427</v>
      </c>
      <c r="O39" s="2" t="s">
        <v>432</v>
      </c>
      <c r="P39" s="2" t="s">
        <v>64</v>
      </c>
      <c r="Q39" s="2" t="s">
        <v>64</v>
      </c>
      <c r="R39" s="2" t="s">
        <v>63</v>
      </c>
      <c r="S39" s="3"/>
      <c r="T39" s="3"/>
      <c r="U39" s="3"/>
      <c r="V39" s="3">
        <v>1</v>
      </c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2" t="s">
        <v>52</v>
      </c>
      <c r="AW39" s="2" t="s">
        <v>436</v>
      </c>
      <c r="AX39" s="2" t="s">
        <v>52</v>
      </c>
      <c r="AY39" s="2" t="s">
        <v>52</v>
      </c>
    </row>
    <row r="40" spans="1:51" ht="30" customHeight="1" x14ac:dyDescent="0.3">
      <c r="A40" s="8" t="s">
        <v>121</v>
      </c>
      <c r="B40" s="8" t="s">
        <v>122</v>
      </c>
      <c r="C40" s="8" t="s">
        <v>123</v>
      </c>
      <c r="D40" s="9">
        <v>0.03</v>
      </c>
      <c r="E40" s="12">
        <f>단가대비표!O47</f>
        <v>0</v>
      </c>
      <c r="F40" s="13">
        <f>TRUNC(E40*D40,1)</f>
        <v>0</v>
      </c>
      <c r="G40" s="12">
        <f>단가대비표!P47</f>
        <v>144481</v>
      </c>
      <c r="H40" s="13">
        <f>TRUNC(G40*D40,1)</f>
        <v>4334.3999999999996</v>
      </c>
      <c r="I40" s="12">
        <f>단가대비표!V47</f>
        <v>0</v>
      </c>
      <c r="J40" s="13">
        <f>TRUNC(I40*D40,1)</f>
        <v>0</v>
      </c>
      <c r="K40" s="12">
        <f t="shared" si="6"/>
        <v>144481</v>
      </c>
      <c r="L40" s="13">
        <f t="shared" si="6"/>
        <v>4334.3999999999996</v>
      </c>
      <c r="M40" s="8" t="s">
        <v>52</v>
      </c>
      <c r="N40" s="2" t="s">
        <v>427</v>
      </c>
      <c r="O40" s="2" t="s">
        <v>124</v>
      </c>
      <c r="P40" s="2" t="s">
        <v>64</v>
      </c>
      <c r="Q40" s="2" t="s">
        <v>64</v>
      </c>
      <c r="R40" s="2" t="s">
        <v>63</v>
      </c>
      <c r="S40" s="3"/>
      <c r="T40" s="3"/>
      <c r="U40" s="3"/>
      <c r="V40" s="3">
        <v>1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2" t="s">
        <v>52</v>
      </c>
      <c r="AW40" s="2" t="s">
        <v>437</v>
      </c>
      <c r="AX40" s="2" t="s">
        <v>52</v>
      </c>
      <c r="AY40" s="2" t="s">
        <v>52</v>
      </c>
    </row>
    <row r="41" spans="1:51" ht="30" customHeight="1" x14ac:dyDescent="0.3">
      <c r="A41" s="8" t="s">
        <v>129</v>
      </c>
      <c r="B41" s="8" t="s">
        <v>130</v>
      </c>
      <c r="C41" s="8" t="s">
        <v>77</v>
      </c>
      <c r="D41" s="9">
        <v>1</v>
      </c>
      <c r="E41" s="12">
        <f>TRUNC(SUMIF(V39:V41, RIGHTB(O41, 1), H39:H41)*U41, 2)</f>
        <v>734.94</v>
      </c>
      <c r="F41" s="13">
        <f>TRUNC(E41*D41,1)</f>
        <v>734.9</v>
      </c>
      <c r="G41" s="12">
        <v>0</v>
      </c>
      <c r="H41" s="13">
        <f>TRUNC(G41*D41,1)</f>
        <v>0</v>
      </c>
      <c r="I41" s="12">
        <v>0</v>
      </c>
      <c r="J41" s="13">
        <f>TRUNC(I41*D41,1)</f>
        <v>0</v>
      </c>
      <c r="K41" s="12">
        <f t="shared" si="6"/>
        <v>734.9</v>
      </c>
      <c r="L41" s="13">
        <f t="shared" si="6"/>
        <v>734.9</v>
      </c>
      <c r="M41" s="8" t="s">
        <v>52</v>
      </c>
      <c r="N41" s="2" t="s">
        <v>427</v>
      </c>
      <c r="O41" s="2" t="s">
        <v>78</v>
      </c>
      <c r="P41" s="2" t="s">
        <v>64</v>
      </c>
      <c r="Q41" s="2" t="s">
        <v>64</v>
      </c>
      <c r="R41" s="2" t="s">
        <v>64</v>
      </c>
      <c r="S41" s="3">
        <v>1</v>
      </c>
      <c r="T41" s="3">
        <v>0</v>
      </c>
      <c r="U41" s="3">
        <v>0.02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2" t="s">
        <v>52</v>
      </c>
      <c r="AW41" s="2" t="s">
        <v>438</v>
      </c>
      <c r="AX41" s="2" t="s">
        <v>52</v>
      </c>
      <c r="AY41" s="2" t="s">
        <v>52</v>
      </c>
    </row>
    <row r="42" spans="1:51" ht="30" customHeight="1" x14ac:dyDescent="0.3">
      <c r="A42" s="8" t="s">
        <v>346</v>
      </c>
      <c r="B42" s="8" t="s">
        <v>52</v>
      </c>
      <c r="C42" s="8" t="s">
        <v>52</v>
      </c>
      <c r="D42" s="9"/>
      <c r="E42" s="12"/>
      <c r="F42" s="13">
        <f>TRUNC(SUMIF(N39:N41, N38, F39:F41),0)</f>
        <v>734</v>
      </c>
      <c r="G42" s="12"/>
      <c r="H42" s="13">
        <f>TRUNC(SUMIF(N39:N41, N38, H39:H41),0)</f>
        <v>36747</v>
      </c>
      <c r="I42" s="12"/>
      <c r="J42" s="13">
        <f>TRUNC(SUMIF(N39:N41, N38, J39:J41),0)</f>
        <v>0</v>
      </c>
      <c r="K42" s="12"/>
      <c r="L42" s="13">
        <f>F42+H42+J42</f>
        <v>37481</v>
      </c>
      <c r="M42" s="8" t="s">
        <v>52</v>
      </c>
      <c r="N42" s="2" t="s">
        <v>67</v>
      </c>
      <c r="O42" s="2" t="s">
        <v>67</v>
      </c>
      <c r="P42" s="2" t="s">
        <v>52</v>
      </c>
      <c r="Q42" s="2" t="s">
        <v>52</v>
      </c>
      <c r="R42" s="2" t="s">
        <v>52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2" t="s">
        <v>52</v>
      </c>
      <c r="AW42" s="2" t="s">
        <v>52</v>
      </c>
      <c r="AX42" s="2" t="s">
        <v>52</v>
      </c>
      <c r="AY42" s="2" t="s">
        <v>52</v>
      </c>
    </row>
    <row r="43" spans="1:51" ht="30" customHeight="1" x14ac:dyDescent="0.3">
      <c r="A43" s="9"/>
      <c r="B43" s="9"/>
      <c r="C43" s="9"/>
      <c r="D43" s="9"/>
      <c r="E43" s="12"/>
      <c r="F43" s="13"/>
      <c r="G43" s="12"/>
      <c r="H43" s="13"/>
      <c r="I43" s="12"/>
      <c r="J43" s="13"/>
      <c r="K43" s="12"/>
      <c r="L43" s="13"/>
      <c r="M43" s="9"/>
    </row>
    <row r="44" spans="1:51" ht="30" customHeight="1" x14ac:dyDescent="0.3">
      <c r="A44" s="53" t="s">
        <v>439</v>
      </c>
      <c r="B44" s="53"/>
      <c r="C44" s="53"/>
      <c r="D44" s="53"/>
      <c r="E44" s="54"/>
      <c r="F44" s="55"/>
      <c r="G44" s="54"/>
      <c r="H44" s="55"/>
      <c r="I44" s="54"/>
      <c r="J44" s="55"/>
      <c r="K44" s="54"/>
      <c r="L44" s="55"/>
      <c r="M44" s="53"/>
      <c r="N44" s="1" t="s">
        <v>88</v>
      </c>
    </row>
    <row r="45" spans="1:51" ht="30" customHeight="1" x14ac:dyDescent="0.3">
      <c r="A45" s="8" t="s">
        <v>441</v>
      </c>
      <c r="B45" s="8" t="s">
        <v>442</v>
      </c>
      <c r="C45" s="8" t="s">
        <v>72</v>
      </c>
      <c r="D45" s="9">
        <v>1.05</v>
      </c>
      <c r="E45" s="12">
        <f>단가대비표!O25</f>
        <v>219</v>
      </c>
      <c r="F45" s="13">
        <f t="shared" ref="F45:F50" si="7">TRUNC(E45*D45,1)</f>
        <v>229.9</v>
      </c>
      <c r="G45" s="12">
        <f>단가대비표!P25</f>
        <v>0</v>
      </c>
      <c r="H45" s="13">
        <f t="shared" ref="H45:H50" si="8">TRUNC(G45*D45,1)</f>
        <v>0</v>
      </c>
      <c r="I45" s="12">
        <f>단가대비표!V25</f>
        <v>0</v>
      </c>
      <c r="J45" s="13">
        <f t="shared" ref="J45:J50" si="9">TRUNC(I45*D45,1)</f>
        <v>0</v>
      </c>
      <c r="K45" s="12">
        <f t="shared" ref="K45:L50" si="10">TRUNC(E45+G45+I45,1)</f>
        <v>219</v>
      </c>
      <c r="L45" s="13">
        <f t="shared" si="10"/>
        <v>229.9</v>
      </c>
      <c r="M45" s="8" t="s">
        <v>52</v>
      </c>
      <c r="N45" s="2" t="s">
        <v>88</v>
      </c>
      <c r="O45" s="2" t="s">
        <v>443</v>
      </c>
      <c r="P45" s="2" t="s">
        <v>64</v>
      </c>
      <c r="Q45" s="2" t="s">
        <v>64</v>
      </c>
      <c r="R45" s="2" t="s">
        <v>63</v>
      </c>
      <c r="S45" s="3"/>
      <c r="T45" s="3"/>
      <c r="U45" s="3"/>
      <c r="V45" s="3">
        <v>1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2" t="s">
        <v>52</v>
      </c>
      <c r="AW45" s="2" t="s">
        <v>444</v>
      </c>
      <c r="AX45" s="2" t="s">
        <v>52</v>
      </c>
      <c r="AY45" s="2" t="s">
        <v>52</v>
      </c>
    </row>
    <row r="46" spans="1:51" ht="30" customHeight="1" x14ac:dyDescent="0.3">
      <c r="A46" s="8" t="s">
        <v>75</v>
      </c>
      <c r="B46" s="8" t="s">
        <v>76</v>
      </c>
      <c r="C46" s="8" t="s">
        <v>77</v>
      </c>
      <c r="D46" s="9">
        <v>1</v>
      </c>
      <c r="E46" s="12">
        <f>TRUNC(SUMIF(V45:V50, RIGHTB(O46, 1), F45:F50)*U46, 2)</f>
        <v>6.89</v>
      </c>
      <c r="F46" s="13">
        <f t="shared" si="7"/>
        <v>6.8</v>
      </c>
      <c r="G46" s="12">
        <v>0</v>
      </c>
      <c r="H46" s="13">
        <f t="shared" si="8"/>
        <v>0</v>
      </c>
      <c r="I46" s="12">
        <v>0</v>
      </c>
      <c r="J46" s="13">
        <f t="shared" si="9"/>
        <v>0</v>
      </c>
      <c r="K46" s="12">
        <f t="shared" si="10"/>
        <v>6.8</v>
      </c>
      <c r="L46" s="13">
        <f t="shared" si="10"/>
        <v>6.8</v>
      </c>
      <c r="M46" s="8" t="s">
        <v>52</v>
      </c>
      <c r="N46" s="2" t="s">
        <v>88</v>
      </c>
      <c r="O46" s="2" t="s">
        <v>78</v>
      </c>
      <c r="P46" s="2" t="s">
        <v>64</v>
      </c>
      <c r="Q46" s="2" t="s">
        <v>64</v>
      </c>
      <c r="R46" s="2" t="s">
        <v>64</v>
      </c>
      <c r="S46" s="3">
        <v>0</v>
      </c>
      <c r="T46" s="3">
        <v>0</v>
      </c>
      <c r="U46" s="3">
        <v>0.03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2" t="s">
        <v>52</v>
      </c>
      <c r="AW46" s="2" t="s">
        <v>445</v>
      </c>
      <c r="AX46" s="2" t="s">
        <v>52</v>
      </c>
      <c r="AY46" s="2" t="s">
        <v>52</v>
      </c>
    </row>
    <row r="47" spans="1:51" ht="30" customHeight="1" x14ac:dyDescent="0.3">
      <c r="A47" s="8" t="s">
        <v>446</v>
      </c>
      <c r="B47" s="8" t="s">
        <v>447</v>
      </c>
      <c r="C47" s="8" t="s">
        <v>72</v>
      </c>
      <c r="D47" s="9">
        <v>1.2</v>
      </c>
      <c r="E47" s="12">
        <f>단가대비표!O21</f>
        <v>50</v>
      </c>
      <c r="F47" s="13">
        <f t="shared" si="7"/>
        <v>60</v>
      </c>
      <c r="G47" s="12">
        <f>단가대비표!P21</f>
        <v>0</v>
      </c>
      <c r="H47" s="13">
        <f t="shared" si="8"/>
        <v>0</v>
      </c>
      <c r="I47" s="12">
        <f>단가대비표!V21</f>
        <v>0</v>
      </c>
      <c r="J47" s="13">
        <f t="shared" si="9"/>
        <v>0</v>
      </c>
      <c r="K47" s="12">
        <f t="shared" si="10"/>
        <v>50</v>
      </c>
      <c r="L47" s="13">
        <f t="shared" si="10"/>
        <v>60</v>
      </c>
      <c r="M47" s="8" t="s">
        <v>52</v>
      </c>
      <c r="N47" s="2" t="s">
        <v>88</v>
      </c>
      <c r="O47" s="2" t="s">
        <v>448</v>
      </c>
      <c r="P47" s="2" t="s">
        <v>64</v>
      </c>
      <c r="Q47" s="2" t="s">
        <v>64</v>
      </c>
      <c r="R47" s="2" t="s">
        <v>63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2" t="s">
        <v>52</v>
      </c>
      <c r="AW47" s="2" t="s">
        <v>449</v>
      </c>
      <c r="AX47" s="2" t="s">
        <v>52</v>
      </c>
      <c r="AY47" s="2" t="s">
        <v>52</v>
      </c>
    </row>
    <row r="48" spans="1:51" ht="30" customHeight="1" x14ac:dyDescent="0.3">
      <c r="A48" s="8" t="s">
        <v>196</v>
      </c>
      <c r="B48" s="8" t="s">
        <v>122</v>
      </c>
      <c r="C48" s="8" t="s">
        <v>123</v>
      </c>
      <c r="D48" s="9">
        <v>2.1600000000000001E-2</v>
      </c>
      <c r="E48" s="12">
        <f>단가대비표!O52</f>
        <v>0</v>
      </c>
      <c r="F48" s="13">
        <f t="shared" si="7"/>
        <v>0</v>
      </c>
      <c r="G48" s="12">
        <f>단가대비표!P52</f>
        <v>183071</v>
      </c>
      <c r="H48" s="13">
        <f t="shared" si="8"/>
        <v>3954.3</v>
      </c>
      <c r="I48" s="12">
        <f>단가대비표!V52</f>
        <v>0</v>
      </c>
      <c r="J48" s="13">
        <f t="shared" si="9"/>
        <v>0</v>
      </c>
      <c r="K48" s="12">
        <f t="shared" si="10"/>
        <v>183071</v>
      </c>
      <c r="L48" s="13">
        <f t="shared" si="10"/>
        <v>3954.3</v>
      </c>
      <c r="M48" s="8" t="s">
        <v>52</v>
      </c>
      <c r="N48" s="2" t="s">
        <v>88</v>
      </c>
      <c r="O48" s="2" t="s">
        <v>197</v>
      </c>
      <c r="P48" s="2" t="s">
        <v>64</v>
      </c>
      <c r="Q48" s="2" t="s">
        <v>64</v>
      </c>
      <c r="R48" s="2" t="s">
        <v>63</v>
      </c>
      <c r="S48" s="3"/>
      <c r="T48" s="3"/>
      <c r="U48" s="3"/>
      <c r="V48" s="3"/>
      <c r="W48" s="3">
        <v>2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2" t="s">
        <v>52</v>
      </c>
      <c r="AW48" s="2" t="s">
        <v>450</v>
      </c>
      <c r="AX48" s="2" t="s">
        <v>52</v>
      </c>
      <c r="AY48" s="2" t="s">
        <v>52</v>
      </c>
    </row>
    <row r="49" spans="1:51" ht="30" customHeight="1" x14ac:dyDescent="0.3">
      <c r="A49" s="8" t="s">
        <v>121</v>
      </c>
      <c r="B49" s="8" t="s">
        <v>122</v>
      </c>
      <c r="C49" s="8" t="s">
        <v>123</v>
      </c>
      <c r="D49" s="9">
        <v>1.8E-3</v>
      </c>
      <c r="E49" s="12">
        <f>단가대비표!O47</f>
        <v>0</v>
      </c>
      <c r="F49" s="13">
        <f t="shared" si="7"/>
        <v>0</v>
      </c>
      <c r="G49" s="12">
        <f>단가대비표!P47</f>
        <v>144481</v>
      </c>
      <c r="H49" s="13">
        <f t="shared" si="8"/>
        <v>260</v>
      </c>
      <c r="I49" s="12">
        <f>단가대비표!V47</f>
        <v>0</v>
      </c>
      <c r="J49" s="13">
        <f t="shared" si="9"/>
        <v>0</v>
      </c>
      <c r="K49" s="12">
        <f t="shared" si="10"/>
        <v>144481</v>
      </c>
      <c r="L49" s="13">
        <f t="shared" si="10"/>
        <v>260</v>
      </c>
      <c r="M49" s="8" t="s">
        <v>52</v>
      </c>
      <c r="N49" s="2" t="s">
        <v>88</v>
      </c>
      <c r="O49" s="2" t="s">
        <v>124</v>
      </c>
      <c r="P49" s="2" t="s">
        <v>64</v>
      </c>
      <c r="Q49" s="2" t="s">
        <v>64</v>
      </c>
      <c r="R49" s="2" t="s">
        <v>63</v>
      </c>
      <c r="S49" s="3"/>
      <c r="T49" s="3"/>
      <c r="U49" s="3"/>
      <c r="V49" s="3"/>
      <c r="W49" s="3">
        <v>2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2" t="s">
        <v>52</v>
      </c>
      <c r="AW49" s="2" t="s">
        <v>451</v>
      </c>
      <c r="AX49" s="2" t="s">
        <v>52</v>
      </c>
      <c r="AY49" s="2" t="s">
        <v>52</v>
      </c>
    </row>
    <row r="50" spans="1:51" ht="30" customHeight="1" x14ac:dyDescent="0.3">
      <c r="A50" s="8" t="s">
        <v>129</v>
      </c>
      <c r="B50" s="8" t="s">
        <v>452</v>
      </c>
      <c r="C50" s="8" t="s">
        <v>77</v>
      </c>
      <c r="D50" s="9">
        <v>1</v>
      </c>
      <c r="E50" s="12">
        <f>TRUNC(SUMIF(W45:W50, RIGHTB(O50, 1), H45:H50)*U50, 2)</f>
        <v>126.42</v>
      </c>
      <c r="F50" s="13">
        <f t="shared" si="7"/>
        <v>126.4</v>
      </c>
      <c r="G50" s="12">
        <v>0</v>
      </c>
      <c r="H50" s="13">
        <f t="shared" si="8"/>
        <v>0</v>
      </c>
      <c r="I50" s="12">
        <v>0</v>
      </c>
      <c r="J50" s="13">
        <f t="shared" si="9"/>
        <v>0</v>
      </c>
      <c r="K50" s="12">
        <f t="shared" si="10"/>
        <v>126.4</v>
      </c>
      <c r="L50" s="13">
        <f t="shared" si="10"/>
        <v>126.4</v>
      </c>
      <c r="M50" s="8" t="s">
        <v>52</v>
      </c>
      <c r="N50" s="2" t="s">
        <v>88</v>
      </c>
      <c r="O50" s="2" t="s">
        <v>131</v>
      </c>
      <c r="P50" s="2" t="s">
        <v>64</v>
      </c>
      <c r="Q50" s="2" t="s">
        <v>64</v>
      </c>
      <c r="R50" s="2" t="s">
        <v>64</v>
      </c>
      <c r="S50" s="3">
        <v>1</v>
      </c>
      <c r="T50" s="3">
        <v>0</v>
      </c>
      <c r="U50" s="3">
        <v>0.03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2" t="s">
        <v>52</v>
      </c>
      <c r="AW50" s="2" t="s">
        <v>453</v>
      </c>
      <c r="AX50" s="2" t="s">
        <v>52</v>
      </c>
      <c r="AY50" s="2" t="s">
        <v>52</v>
      </c>
    </row>
    <row r="51" spans="1:51" ht="30" customHeight="1" x14ac:dyDescent="0.3">
      <c r="A51" s="8" t="s">
        <v>346</v>
      </c>
      <c r="B51" s="8" t="s">
        <v>52</v>
      </c>
      <c r="C51" s="8" t="s">
        <v>52</v>
      </c>
      <c r="D51" s="9"/>
      <c r="E51" s="12"/>
      <c r="F51" s="13">
        <f>TRUNC(SUMIF(N45:N50, N44, F45:F50),0)</f>
        <v>423</v>
      </c>
      <c r="G51" s="12"/>
      <c r="H51" s="13">
        <f>TRUNC(SUMIF(N45:N50, N44, H45:H50),0)</f>
        <v>4214</v>
      </c>
      <c r="I51" s="12"/>
      <c r="J51" s="13">
        <f>TRUNC(SUMIF(N45:N50, N44, J45:J50),0)</f>
        <v>0</v>
      </c>
      <c r="K51" s="12"/>
      <c r="L51" s="13">
        <f>F51+H51+J51</f>
        <v>4637</v>
      </c>
      <c r="M51" s="8" t="s">
        <v>52</v>
      </c>
      <c r="N51" s="2" t="s">
        <v>67</v>
      </c>
      <c r="O51" s="2" t="s">
        <v>67</v>
      </c>
      <c r="P51" s="2" t="s">
        <v>52</v>
      </c>
      <c r="Q51" s="2" t="s">
        <v>52</v>
      </c>
      <c r="R51" s="2" t="s">
        <v>52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2" t="s">
        <v>52</v>
      </c>
      <c r="AW51" s="2" t="s">
        <v>52</v>
      </c>
      <c r="AX51" s="2" t="s">
        <v>52</v>
      </c>
      <c r="AY51" s="2" t="s">
        <v>52</v>
      </c>
    </row>
    <row r="52" spans="1:51" ht="30" customHeight="1" x14ac:dyDescent="0.3">
      <c r="A52" s="9"/>
      <c r="B52" s="9"/>
      <c r="C52" s="9"/>
      <c r="D52" s="9"/>
      <c r="E52" s="12"/>
      <c r="F52" s="13"/>
      <c r="G52" s="12"/>
      <c r="H52" s="13"/>
      <c r="I52" s="12"/>
      <c r="J52" s="13"/>
      <c r="K52" s="12"/>
      <c r="L52" s="13"/>
      <c r="M52" s="9"/>
    </row>
    <row r="53" spans="1:51" ht="30" customHeight="1" x14ac:dyDescent="0.3">
      <c r="A53" s="53" t="s">
        <v>454</v>
      </c>
      <c r="B53" s="53"/>
      <c r="C53" s="53"/>
      <c r="D53" s="53"/>
      <c r="E53" s="54"/>
      <c r="F53" s="55"/>
      <c r="G53" s="54"/>
      <c r="H53" s="55"/>
      <c r="I53" s="54"/>
      <c r="J53" s="55"/>
      <c r="K53" s="54"/>
      <c r="L53" s="55"/>
      <c r="M53" s="53"/>
      <c r="N53" s="1" t="s">
        <v>83</v>
      </c>
    </row>
    <row r="54" spans="1:51" ht="30" customHeight="1" x14ac:dyDescent="0.3">
      <c r="A54" s="8" t="s">
        <v>441</v>
      </c>
      <c r="B54" s="8" t="s">
        <v>455</v>
      </c>
      <c r="C54" s="8" t="s">
        <v>72</v>
      </c>
      <c r="D54" s="9">
        <v>1.05</v>
      </c>
      <c r="E54" s="12">
        <f>단가대비표!O24</f>
        <v>1340</v>
      </c>
      <c r="F54" s="13">
        <f t="shared" ref="F54:F60" si="11">TRUNC(E54*D54,1)</f>
        <v>1407</v>
      </c>
      <c r="G54" s="12">
        <f>단가대비표!P24</f>
        <v>0</v>
      </c>
      <c r="H54" s="13">
        <f t="shared" ref="H54:H60" si="12">TRUNC(G54*D54,1)</f>
        <v>0</v>
      </c>
      <c r="I54" s="12">
        <f>단가대비표!V24</f>
        <v>0</v>
      </c>
      <c r="J54" s="13">
        <f t="shared" ref="J54:J60" si="13">TRUNC(I54*D54,1)</f>
        <v>0</v>
      </c>
      <c r="K54" s="12">
        <f t="shared" ref="K54:L60" si="14">TRUNC(E54+G54+I54,1)</f>
        <v>1340</v>
      </c>
      <c r="L54" s="13">
        <f t="shared" si="14"/>
        <v>1407</v>
      </c>
      <c r="M54" s="8" t="s">
        <v>52</v>
      </c>
      <c r="N54" s="2" t="s">
        <v>83</v>
      </c>
      <c r="O54" s="2" t="s">
        <v>456</v>
      </c>
      <c r="P54" s="2" t="s">
        <v>64</v>
      </c>
      <c r="Q54" s="2" t="s">
        <v>64</v>
      </c>
      <c r="R54" s="2" t="s">
        <v>63</v>
      </c>
      <c r="S54" s="3"/>
      <c r="T54" s="3"/>
      <c r="U54" s="3"/>
      <c r="V54" s="3">
        <v>1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2" t="s">
        <v>52</v>
      </c>
      <c r="AW54" s="2" t="s">
        <v>457</v>
      </c>
      <c r="AX54" s="2" t="s">
        <v>52</v>
      </c>
      <c r="AY54" s="2" t="s">
        <v>52</v>
      </c>
    </row>
    <row r="55" spans="1:51" ht="30" customHeight="1" x14ac:dyDescent="0.3">
      <c r="A55" s="8" t="s">
        <v>75</v>
      </c>
      <c r="B55" s="8" t="s">
        <v>76</v>
      </c>
      <c r="C55" s="8" t="s">
        <v>77</v>
      </c>
      <c r="D55" s="9">
        <v>1</v>
      </c>
      <c r="E55" s="12">
        <f>TRUNC(SUMIF(V54:V60, RIGHTB(O55, 1), F54:F60)*U55, 2)</f>
        <v>42.21</v>
      </c>
      <c r="F55" s="13">
        <f t="shared" si="11"/>
        <v>42.2</v>
      </c>
      <c r="G55" s="12">
        <v>0</v>
      </c>
      <c r="H55" s="13">
        <f t="shared" si="12"/>
        <v>0</v>
      </c>
      <c r="I55" s="12">
        <v>0</v>
      </c>
      <c r="J55" s="13">
        <f t="shared" si="13"/>
        <v>0</v>
      </c>
      <c r="K55" s="12">
        <f t="shared" si="14"/>
        <v>42.2</v>
      </c>
      <c r="L55" s="13">
        <f t="shared" si="14"/>
        <v>42.2</v>
      </c>
      <c r="M55" s="8" t="s">
        <v>52</v>
      </c>
      <c r="N55" s="2" t="s">
        <v>83</v>
      </c>
      <c r="O55" s="2" t="s">
        <v>78</v>
      </c>
      <c r="P55" s="2" t="s">
        <v>64</v>
      </c>
      <c r="Q55" s="2" t="s">
        <v>64</v>
      </c>
      <c r="R55" s="2" t="s">
        <v>64</v>
      </c>
      <c r="S55" s="3">
        <v>0</v>
      </c>
      <c r="T55" s="3">
        <v>0</v>
      </c>
      <c r="U55" s="3">
        <v>0.03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2" t="s">
        <v>52</v>
      </c>
      <c r="AW55" s="2" t="s">
        <v>458</v>
      </c>
      <c r="AX55" s="2" t="s">
        <v>52</v>
      </c>
      <c r="AY55" s="2" t="s">
        <v>52</v>
      </c>
    </row>
    <row r="56" spans="1:51" ht="30" customHeight="1" x14ac:dyDescent="0.3">
      <c r="A56" s="8" t="s">
        <v>459</v>
      </c>
      <c r="B56" s="8" t="s">
        <v>460</v>
      </c>
      <c r="C56" s="8" t="s">
        <v>461</v>
      </c>
      <c r="D56" s="9">
        <v>0.31</v>
      </c>
      <c r="E56" s="12">
        <f>단가대비표!O19</f>
        <v>1279</v>
      </c>
      <c r="F56" s="13">
        <f t="shared" si="11"/>
        <v>396.4</v>
      </c>
      <c r="G56" s="12">
        <f>단가대비표!P19</f>
        <v>0</v>
      </c>
      <c r="H56" s="13">
        <f t="shared" si="12"/>
        <v>0</v>
      </c>
      <c r="I56" s="12">
        <f>단가대비표!V19</f>
        <v>0</v>
      </c>
      <c r="J56" s="13">
        <f t="shared" si="13"/>
        <v>0</v>
      </c>
      <c r="K56" s="12">
        <f t="shared" si="14"/>
        <v>1279</v>
      </c>
      <c r="L56" s="13">
        <f t="shared" si="14"/>
        <v>396.4</v>
      </c>
      <c r="M56" s="8" t="s">
        <v>52</v>
      </c>
      <c r="N56" s="2" t="s">
        <v>83</v>
      </c>
      <c r="O56" s="2" t="s">
        <v>462</v>
      </c>
      <c r="P56" s="2" t="s">
        <v>64</v>
      </c>
      <c r="Q56" s="2" t="s">
        <v>64</v>
      </c>
      <c r="R56" s="2" t="s">
        <v>63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2" t="s">
        <v>52</v>
      </c>
      <c r="AW56" s="2" t="s">
        <v>463</v>
      </c>
      <c r="AX56" s="2" t="s">
        <v>52</v>
      </c>
      <c r="AY56" s="2" t="s">
        <v>52</v>
      </c>
    </row>
    <row r="57" spans="1:51" ht="30" customHeight="1" x14ac:dyDescent="0.3">
      <c r="A57" s="8" t="s">
        <v>464</v>
      </c>
      <c r="B57" s="8" t="s">
        <v>465</v>
      </c>
      <c r="C57" s="8" t="s">
        <v>72</v>
      </c>
      <c r="D57" s="9">
        <v>0.27</v>
      </c>
      <c r="E57" s="12">
        <f>단가대비표!O20</f>
        <v>306</v>
      </c>
      <c r="F57" s="13">
        <f t="shared" si="11"/>
        <v>82.6</v>
      </c>
      <c r="G57" s="12">
        <f>단가대비표!P20</f>
        <v>0</v>
      </c>
      <c r="H57" s="13">
        <f t="shared" si="12"/>
        <v>0</v>
      </c>
      <c r="I57" s="12">
        <f>단가대비표!V20</f>
        <v>0</v>
      </c>
      <c r="J57" s="13">
        <f t="shared" si="13"/>
        <v>0</v>
      </c>
      <c r="K57" s="12">
        <f t="shared" si="14"/>
        <v>306</v>
      </c>
      <c r="L57" s="13">
        <f t="shared" si="14"/>
        <v>82.6</v>
      </c>
      <c r="M57" s="8" t="s">
        <v>52</v>
      </c>
      <c r="N57" s="2" t="s">
        <v>83</v>
      </c>
      <c r="O57" s="2" t="s">
        <v>466</v>
      </c>
      <c r="P57" s="2" t="s">
        <v>64</v>
      </c>
      <c r="Q57" s="2" t="s">
        <v>64</v>
      </c>
      <c r="R57" s="2" t="s">
        <v>63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2" t="s">
        <v>52</v>
      </c>
      <c r="AW57" s="2" t="s">
        <v>467</v>
      </c>
      <c r="AX57" s="2" t="s">
        <v>52</v>
      </c>
      <c r="AY57" s="2" t="s">
        <v>52</v>
      </c>
    </row>
    <row r="58" spans="1:51" ht="30" customHeight="1" x14ac:dyDescent="0.3">
      <c r="A58" s="8" t="s">
        <v>196</v>
      </c>
      <c r="B58" s="8" t="s">
        <v>122</v>
      </c>
      <c r="C58" s="8" t="s">
        <v>123</v>
      </c>
      <c r="D58" s="9">
        <v>2.4E-2</v>
      </c>
      <c r="E58" s="12">
        <f>단가대비표!O52</f>
        <v>0</v>
      </c>
      <c r="F58" s="13">
        <f t="shared" si="11"/>
        <v>0</v>
      </c>
      <c r="G58" s="12">
        <f>단가대비표!P52</f>
        <v>183071</v>
      </c>
      <c r="H58" s="13">
        <f t="shared" si="12"/>
        <v>4393.7</v>
      </c>
      <c r="I58" s="12">
        <f>단가대비표!V52</f>
        <v>0</v>
      </c>
      <c r="J58" s="13">
        <f t="shared" si="13"/>
        <v>0</v>
      </c>
      <c r="K58" s="12">
        <f t="shared" si="14"/>
        <v>183071</v>
      </c>
      <c r="L58" s="13">
        <f t="shared" si="14"/>
        <v>4393.7</v>
      </c>
      <c r="M58" s="8" t="s">
        <v>52</v>
      </c>
      <c r="N58" s="2" t="s">
        <v>83</v>
      </c>
      <c r="O58" s="2" t="s">
        <v>197</v>
      </c>
      <c r="P58" s="2" t="s">
        <v>64</v>
      </c>
      <c r="Q58" s="2" t="s">
        <v>64</v>
      </c>
      <c r="R58" s="2" t="s">
        <v>63</v>
      </c>
      <c r="S58" s="3"/>
      <c r="T58" s="3"/>
      <c r="U58" s="3"/>
      <c r="V58" s="3"/>
      <c r="W58" s="3">
        <v>2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2" t="s">
        <v>52</v>
      </c>
      <c r="AW58" s="2" t="s">
        <v>468</v>
      </c>
      <c r="AX58" s="2" t="s">
        <v>52</v>
      </c>
      <c r="AY58" s="2" t="s">
        <v>52</v>
      </c>
    </row>
    <row r="59" spans="1:51" ht="30" customHeight="1" x14ac:dyDescent="0.3">
      <c r="A59" s="8" t="s">
        <v>121</v>
      </c>
      <c r="B59" s="8" t="s">
        <v>122</v>
      </c>
      <c r="C59" s="8" t="s">
        <v>123</v>
      </c>
      <c r="D59" s="9">
        <v>2E-3</v>
      </c>
      <c r="E59" s="12">
        <f>단가대비표!O47</f>
        <v>0</v>
      </c>
      <c r="F59" s="13">
        <f t="shared" si="11"/>
        <v>0</v>
      </c>
      <c r="G59" s="12">
        <f>단가대비표!P47</f>
        <v>144481</v>
      </c>
      <c r="H59" s="13">
        <f t="shared" si="12"/>
        <v>288.89999999999998</v>
      </c>
      <c r="I59" s="12">
        <f>단가대비표!V47</f>
        <v>0</v>
      </c>
      <c r="J59" s="13">
        <f t="shared" si="13"/>
        <v>0</v>
      </c>
      <c r="K59" s="12">
        <f t="shared" si="14"/>
        <v>144481</v>
      </c>
      <c r="L59" s="13">
        <f t="shared" si="14"/>
        <v>288.89999999999998</v>
      </c>
      <c r="M59" s="8" t="s">
        <v>52</v>
      </c>
      <c r="N59" s="2" t="s">
        <v>83</v>
      </c>
      <c r="O59" s="2" t="s">
        <v>124</v>
      </c>
      <c r="P59" s="2" t="s">
        <v>64</v>
      </c>
      <c r="Q59" s="2" t="s">
        <v>64</v>
      </c>
      <c r="R59" s="2" t="s">
        <v>63</v>
      </c>
      <c r="S59" s="3"/>
      <c r="T59" s="3"/>
      <c r="U59" s="3"/>
      <c r="V59" s="3"/>
      <c r="W59" s="3">
        <v>2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2" t="s">
        <v>52</v>
      </c>
      <c r="AW59" s="2" t="s">
        <v>469</v>
      </c>
      <c r="AX59" s="2" t="s">
        <v>52</v>
      </c>
      <c r="AY59" s="2" t="s">
        <v>52</v>
      </c>
    </row>
    <row r="60" spans="1:51" ht="30" customHeight="1" x14ac:dyDescent="0.3">
      <c r="A60" s="8" t="s">
        <v>129</v>
      </c>
      <c r="B60" s="8" t="s">
        <v>452</v>
      </c>
      <c r="C60" s="8" t="s">
        <v>77</v>
      </c>
      <c r="D60" s="9">
        <v>1</v>
      </c>
      <c r="E60" s="12">
        <f>TRUNC(SUMIF(W54:W60, RIGHTB(O60, 1), H54:H60)*U60, 2)</f>
        <v>140.47</v>
      </c>
      <c r="F60" s="13">
        <f t="shared" si="11"/>
        <v>140.4</v>
      </c>
      <c r="G60" s="12">
        <v>0</v>
      </c>
      <c r="H60" s="13">
        <f t="shared" si="12"/>
        <v>0</v>
      </c>
      <c r="I60" s="12">
        <v>0</v>
      </c>
      <c r="J60" s="13">
        <f t="shared" si="13"/>
        <v>0</v>
      </c>
      <c r="K60" s="12">
        <f t="shared" si="14"/>
        <v>140.4</v>
      </c>
      <c r="L60" s="13">
        <f t="shared" si="14"/>
        <v>140.4</v>
      </c>
      <c r="M60" s="8" t="s">
        <v>52</v>
      </c>
      <c r="N60" s="2" t="s">
        <v>83</v>
      </c>
      <c r="O60" s="2" t="s">
        <v>131</v>
      </c>
      <c r="P60" s="2" t="s">
        <v>64</v>
      </c>
      <c r="Q60" s="2" t="s">
        <v>64</v>
      </c>
      <c r="R60" s="2" t="s">
        <v>64</v>
      </c>
      <c r="S60" s="3">
        <v>1</v>
      </c>
      <c r="T60" s="3">
        <v>0</v>
      </c>
      <c r="U60" s="3">
        <v>0.03</v>
      </c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2" t="s">
        <v>52</v>
      </c>
      <c r="AW60" s="2" t="s">
        <v>470</v>
      </c>
      <c r="AX60" s="2" t="s">
        <v>52</v>
      </c>
      <c r="AY60" s="2" t="s">
        <v>52</v>
      </c>
    </row>
    <row r="61" spans="1:51" ht="30" customHeight="1" x14ac:dyDescent="0.3">
      <c r="A61" s="8" t="s">
        <v>346</v>
      </c>
      <c r="B61" s="8" t="s">
        <v>52</v>
      </c>
      <c r="C61" s="8" t="s">
        <v>52</v>
      </c>
      <c r="D61" s="9"/>
      <c r="E61" s="12"/>
      <c r="F61" s="13">
        <f>TRUNC(SUMIF(N54:N60, N53, F54:F60),0)</f>
        <v>2068</v>
      </c>
      <c r="G61" s="12"/>
      <c r="H61" s="13">
        <f>TRUNC(SUMIF(N54:N60, N53, H54:H60),0)</f>
        <v>4682</v>
      </c>
      <c r="I61" s="12"/>
      <c r="J61" s="13">
        <f>TRUNC(SUMIF(N54:N60, N53, J54:J60),0)</f>
        <v>0</v>
      </c>
      <c r="K61" s="12"/>
      <c r="L61" s="13">
        <f>F61+H61+J61</f>
        <v>6750</v>
      </c>
      <c r="M61" s="8" t="s">
        <v>52</v>
      </c>
      <c r="N61" s="2" t="s">
        <v>67</v>
      </c>
      <c r="O61" s="2" t="s">
        <v>67</v>
      </c>
      <c r="P61" s="2" t="s">
        <v>52</v>
      </c>
      <c r="Q61" s="2" t="s">
        <v>52</v>
      </c>
      <c r="R61" s="2" t="s">
        <v>52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2" t="s">
        <v>52</v>
      </c>
      <c r="AW61" s="2" t="s">
        <v>52</v>
      </c>
      <c r="AX61" s="2" t="s">
        <v>52</v>
      </c>
      <c r="AY61" s="2" t="s">
        <v>52</v>
      </c>
    </row>
    <row r="62" spans="1:51" ht="30" customHeight="1" x14ac:dyDescent="0.3">
      <c r="A62" s="9"/>
      <c r="B62" s="9"/>
      <c r="C62" s="9"/>
      <c r="D62" s="9"/>
      <c r="E62" s="12"/>
      <c r="F62" s="13"/>
      <c r="G62" s="12"/>
      <c r="H62" s="13"/>
      <c r="I62" s="12"/>
      <c r="J62" s="13"/>
      <c r="K62" s="12"/>
      <c r="L62" s="13"/>
      <c r="M62" s="9"/>
    </row>
    <row r="63" spans="1:51" ht="30" customHeight="1" x14ac:dyDescent="0.3">
      <c r="A63" s="53" t="s">
        <v>471</v>
      </c>
      <c r="B63" s="53"/>
      <c r="C63" s="53"/>
      <c r="D63" s="53"/>
      <c r="E63" s="54"/>
      <c r="F63" s="55"/>
      <c r="G63" s="54"/>
      <c r="H63" s="55"/>
      <c r="I63" s="54"/>
      <c r="J63" s="55"/>
      <c r="K63" s="54"/>
      <c r="L63" s="55"/>
      <c r="M63" s="53"/>
      <c r="N63" s="1" t="s">
        <v>62</v>
      </c>
    </row>
    <row r="64" spans="1:51" ht="30" customHeight="1" x14ac:dyDescent="0.3">
      <c r="A64" s="8" t="s">
        <v>58</v>
      </c>
      <c r="B64" s="8" t="s">
        <v>473</v>
      </c>
      <c r="C64" s="8" t="s">
        <v>60</v>
      </c>
      <c r="D64" s="9">
        <v>1</v>
      </c>
      <c r="E64" s="12">
        <f>단가대비표!O10</f>
        <v>115000</v>
      </c>
      <c r="F64" s="13">
        <f>TRUNC(E64*D64,1)</f>
        <v>115000</v>
      </c>
      <c r="G64" s="12">
        <f>단가대비표!P10</f>
        <v>0</v>
      </c>
      <c r="H64" s="13">
        <f>TRUNC(G64*D64,1)</f>
        <v>0</v>
      </c>
      <c r="I64" s="12">
        <f>단가대비표!V10</f>
        <v>0</v>
      </c>
      <c r="J64" s="13">
        <f>TRUNC(I64*D64,1)</f>
        <v>0</v>
      </c>
      <c r="K64" s="12">
        <f t="shared" ref="K64:L67" si="15">TRUNC(E64+G64+I64,1)</f>
        <v>115000</v>
      </c>
      <c r="L64" s="13">
        <f t="shared" si="15"/>
        <v>115000</v>
      </c>
      <c r="M64" s="8" t="s">
        <v>52</v>
      </c>
      <c r="N64" s="2" t="s">
        <v>62</v>
      </c>
      <c r="O64" s="2" t="s">
        <v>474</v>
      </c>
      <c r="P64" s="2" t="s">
        <v>64</v>
      </c>
      <c r="Q64" s="2" t="s">
        <v>64</v>
      </c>
      <c r="R64" s="2" t="s">
        <v>63</v>
      </c>
      <c r="S64" s="3"/>
      <c r="T64" s="3"/>
      <c r="U64" s="3"/>
      <c r="V64" s="3">
        <v>1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2" t="s">
        <v>52</v>
      </c>
      <c r="AW64" s="2" t="s">
        <v>475</v>
      </c>
      <c r="AX64" s="2" t="s">
        <v>52</v>
      </c>
      <c r="AY64" s="2" t="s">
        <v>52</v>
      </c>
    </row>
    <row r="65" spans="1:51" ht="30" customHeight="1" x14ac:dyDescent="0.3">
      <c r="A65" s="8" t="s">
        <v>476</v>
      </c>
      <c r="B65" s="8" t="s">
        <v>122</v>
      </c>
      <c r="C65" s="8" t="s">
        <v>123</v>
      </c>
      <c r="D65" s="9">
        <v>0.16400000000000001</v>
      </c>
      <c r="E65" s="12">
        <f>단가대비표!O50</f>
        <v>0</v>
      </c>
      <c r="F65" s="13">
        <f>TRUNC(E65*D65,1)</f>
        <v>0</v>
      </c>
      <c r="G65" s="12">
        <f>단가대비표!P50</f>
        <v>193759</v>
      </c>
      <c r="H65" s="13">
        <f>TRUNC(G65*D65,1)</f>
        <v>31776.400000000001</v>
      </c>
      <c r="I65" s="12">
        <f>단가대비표!V50</f>
        <v>0</v>
      </c>
      <c r="J65" s="13">
        <f>TRUNC(I65*D65,1)</f>
        <v>0</v>
      </c>
      <c r="K65" s="12">
        <f t="shared" si="15"/>
        <v>193759</v>
      </c>
      <c r="L65" s="13">
        <f t="shared" si="15"/>
        <v>31776.400000000001</v>
      </c>
      <c r="M65" s="8" t="s">
        <v>52</v>
      </c>
      <c r="N65" s="2" t="s">
        <v>62</v>
      </c>
      <c r="O65" s="2" t="s">
        <v>477</v>
      </c>
      <c r="P65" s="2" t="s">
        <v>64</v>
      </c>
      <c r="Q65" s="2" t="s">
        <v>64</v>
      </c>
      <c r="R65" s="2" t="s">
        <v>63</v>
      </c>
      <c r="S65" s="3"/>
      <c r="T65" s="3"/>
      <c r="U65" s="3"/>
      <c r="V65" s="3">
        <v>1</v>
      </c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2" t="s">
        <v>52</v>
      </c>
      <c r="AW65" s="2" t="s">
        <v>478</v>
      </c>
      <c r="AX65" s="2" t="s">
        <v>52</v>
      </c>
      <c r="AY65" s="2" t="s">
        <v>52</v>
      </c>
    </row>
    <row r="66" spans="1:51" ht="30" customHeight="1" x14ac:dyDescent="0.3">
      <c r="A66" s="8" t="s">
        <v>121</v>
      </c>
      <c r="B66" s="8" t="s">
        <v>122</v>
      </c>
      <c r="C66" s="8" t="s">
        <v>123</v>
      </c>
      <c r="D66" s="9">
        <v>3.3000000000000002E-2</v>
      </c>
      <c r="E66" s="12">
        <f>단가대비표!O47</f>
        <v>0</v>
      </c>
      <c r="F66" s="13">
        <f>TRUNC(E66*D66,1)</f>
        <v>0</v>
      </c>
      <c r="G66" s="12">
        <f>단가대비표!P47</f>
        <v>144481</v>
      </c>
      <c r="H66" s="13">
        <f>TRUNC(G66*D66,1)</f>
        <v>4767.8</v>
      </c>
      <c r="I66" s="12">
        <f>단가대비표!V47</f>
        <v>0</v>
      </c>
      <c r="J66" s="13">
        <f>TRUNC(I66*D66,1)</f>
        <v>0</v>
      </c>
      <c r="K66" s="12">
        <f t="shared" si="15"/>
        <v>144481</v>
      </c>
      <c r="L66" s="13">
        <f t="shared" si="15"/>
        <v>4767.8</v>
      </c>
      <c r="M66" s="8" t="s">
        <v>52</v>
      </c>
      <c r="N66" s="2" t="s">
        <v>62</v>
      </c>
      <c r="O66" s="2" t="s">
        <v>124</v>
      </c>
      <c r="P66" s="2" t="s">
        <v>64</v>
      </c>
      <c r="Q66" s="2" t="s">
        <v>64</v>
      </c>
      <c r="R66" s="2" t="s">
        <v>63</v>
      </c>
      <c r="S66" s="3"/>
      <c r="T66" s="3"/>
      <c r="U66" s="3"/>
      <c r="V66" s="3">
        <v>1</v>
      </c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2" t="s">
        <v>52</v>
      </c>
      <c r="AW66" s="2" t="s">
        <v>479</v>
      </c>
      <c r="AX66" s="2" t="s">
        <v>52</v>
      </c>
      <c r="AY66" s="2" t="s">
        <v>52</v>
      </c>
    </row>
    <row r="67" spans="1:51" ht="30" customHeight="1" x14ac:dyDescent="0.3">
      <c r="A67" s="8" t="s">
        <v>129</v>
      </c>
      <c r="B67" s="8" t="s">
        <v>452</v>
      </c>
      <c r="C67" s="8" t="s">
        <v>77</v>
      </c>
      <c r="D67" s="9">
        <v>1</v>
      </c>
      <c r="E67" s="12">
        <f>TRUNC(SUMIF(V64:V67, RIGHTB(O67, 1), H64:H67)*U67, 2)</f>
        <v>1096.32</v>
      </c>
      <c r="F67" s="13">
        <f>TRUNC(E67*D67,1)</f>
        <v>1096.3</v>
      </c>
      <c r="G67" s="12">
        <v>0</v>
      </c>
      <c r="H67" s="13">
        <f>TRUNC(G67*D67,1)</f>
        <v>0</v>
      </c>
      <c r="I67" s="12">
        <v>0</v>
      </c>
      <c r="J67" s="13">
        <f>TRUNC(I67*D67,1)</f>
        <v>0</v>
      </c>
      <c r="K67" s="12">
        <f t="shared" si="15"/>
        <v>1096.3</v>
      </c>
      <c r="L67" s="13">
        <f t="shared" si="15"/>
        <v>1096.3</v>
      </c>
      <c r="M67" s="8" t="s">
        <v>52</v>
      </c>
      <c r="N67" s="2" t="s">
        <v>62</v>
      </c>
      <c r="O67" s="2" t="s">
        <v>78</v>
      </c>
      <c r="P67" s="2" t="s">
        <v>64</v>
      </c>
      <c r="Q67" s="2" t="s">
        <v>64</v>
      </c>
      <c r="R67" s="2" t="s">
        <v>64</v>
      </c>
      <c r="S67" s="3">
        <v>1</v>
      </c>
      <c r="T67" s="3">
        <v>0</v>
      </c>
      <c r="U67" s="3">
        <v>0.03</v>
      </c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2" t="s">
        <v>52</v>
      </c>
      <c r="AW67" s="2" t="s">
        <v>480</v>
      </c>
      <c r="AX67" s="2" t="s">
        <v>52</v>
      </c>
      <c r="AY67" s="2" t="s">
        <v>52</v>
      </c>
    </row>
    <row r="68" spans="1:51" ht="30" customHeight="1" x14ac:dyDescent="0.3">
      <c r="A68" s="8" t="s">
        <v>346</v>
      </c>
      <c r="B68" s="8" t="s">
        <v>52</v>
      </c>
      <c r="C68" s="8" t="s">
        <v>52</v>
      </c>
      <c r="D68" s="9"/>
      <c r="E68" s="12"/>
      <c r="F68" s="13">
        <f>TRUNC(SUMIF(N64:N67, N63, F64:F67),0)</f>
        <v>116096</v>
      </c>
      <c r="G68" s="12"/>
      <c r="H68" s="13">
        <f>TRUNC(SUMIF(N64:N67, N63, H64:H67),0)</f>
        <v>36544</v>
      </c>
      <c r="I68" s="12"/>
      <c r="J68" s="13">
        <f>TRUNC(SUMIF(N64:N67, N63, J64:J67),0)</f>
        <v>0</v>
      </c>
      <c r="K68" s="12"/>
      <c r="L68" s="13">
        <f>F68+H68+J68</f>
        <v>152640</v>
      </c>
      <c r="M68" s="8" t="s">
        <v>52</v>
      </c>
      <c r="N68" s="2" t="s">
        <v>67</v>
      </c>
      <c r="O68" s="2" t="s">
        <v>67</v>
      </c>
      <c r="P68" s="2" t="s">
        <v>52</v>
      </c>
      <c r="Q68" s="2" t="s">
        <v>52</v>
      </c>
      <c r="R68" s="2" t="s">
        <v>52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2" t="s">
        <v>52</v>
      </c>
      <c r="AW68" s="2" t="s">
        <v>52</v>
      </c>
      <c r="AX68" s="2" t="s">
        <v>52</v>
      </c>
      <c r="AY68" s="2" t="s">
        <v>52</v>
      </c>
    </row>
    <row r="69" spans="1:51" ht="30" customHeight="1" x14ac:dyDescent="0.3">
      <c r="A69" s="9"/>
      <c r="B69" s="9"/>
      <c r="C69" s="9"/>
      <c r="D69" s="9"/>
      <c r="E69" s="12"/>
      <c r="F69" s="13"/>
      <c r="G69" s="12"/>
      <c r="H69" s="13"/>
      <c r="I69" s="12"/>
      <c r="J69" s="13"/>
      <c r="K69" s="12"/>
      <c r="L69" s="13"/>
      <c r="M69" s="9"/>
    </row>
    <row r="70" spans="1:51" ht="30" customHeight="1" x14ac:dyDescent="0.3">
      <c r="A70" s="53" t="s">
        <v>481</v>
      </c>
      <c r="B70" s="53"/>
      <c r="C70" s="53"/>
      <c r="D70" s="53"/>
      <c r="E70" s="54"/>
      <c r="F70" s="55"/>
      <c r="G70" s="54"/>
      <c r="H70" s="55"/>
      <c r="I70" s="54"/>
      <c r="J70" s="55"/>
      <c r="K70" s="54"/>
      <c r="L70" s="55"/>
      <c r="M70" s="53"/>
      <c r="N70" s="1" t="s">
        <v>159</v>
      </c>
    </row>
    <row r="71" spans="1:51" ht="30" customHeight="1" x14ac:dyDescent="0.3">
      <c r="A71" s="8" t="s">
        <v>483</v>
      </c>
      <c r="B71" s="8" t="s">
        <v>484</v>
      </c>
      <c r="C71" s="8" t="s">
        <v>60</v>
      </c>
      <c r="D71" s="9">
        <v>1</v>
      </c>
      <c r="E71" s="12">
        <f>단가대비표!O15</f>
        <v>490</v>
      </c>
      <c r="F71" s="13">
        <f>TRUNC(E71*D71,1)</f>
        <v>490</v>
      </c>
      <c r="G71" s="12">
        <f>단가대비표!P15</f>
        <v>0</v>
      </c>
      <c r="H71" s="13">
        <f>TRUNC(G71*D71,1)</f>
        <v>0</v>
      </c>
      <c r="I71" s="12">
        <f>단가대비표!V15</f>
        <v>0</v>
      </c>
      <c r="J71" s="13">
        <f>TRUNC(I71*D71,1)</f>
        <v>0</v>
      </c>
      <c r="K71" s="12">
        <f t="shared" ref="K71:L73" si="16">TRUNC(E71+G71+I71,1)</f>
        <v>490</v>
      </c>
      <c r="L71" s="13">
        <f t="shared" si="16"/>
        <v>490</v>
      </c>
      <c r="M71" s="8" t="s">
        <v>52</v>
      </c>
      <c r="N71" s="2" t="s">
        <v>159</v>
      </c>
      <c r="O71" s="2" t="s">
        <v>485</v>
      </c>
      <c r="P71" s="2" t="s">
        <v>64</v>
      </c>
      <c r="Q71" s="2" t="s">
        <v>64</v>
      </c>
      <c r="R71" s="2" t="s">
        <v>63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2" t="s">
        <v>52</v>
      </c>
      <c r="AW71" s="2" t="s">
        <v>486</v>
      </c>
      <c r="AX71" s="2" t="s">
        <v>52</v>
      </c>
      <c r="AY71" s="2" t="s">
        <v>52</v>
      </c>
    </row>
    <row r="72" spans="1:51" ht="30" customHeight="1" x14ac:dyDescent="0.3">
      <c r="A72" s="8" t="s">
        <v>487</v>
      </c>
      <c r="B72" s="8" t="s">
        <v>488</v>
      </c>
      <c r="C72" s="8" t="s">
        <v>60</v>
      </c>
      <c r="D72" s="9">
        <v>1</v>
      </c>
      <c r="E72" s="12">
        <f>단가대비표!O11</f>
        <v>773</v>
      </c>
      <c r="F72" s="13">
        <f>TRUNC(E72*D72,1)</f>
        <v>773</v>
      </c>
      <c r="G72" s="12">
        <f>단가대비표!P11</f>
        <v>0</v>
      </c>
      <c r="H72" s="13">
        <f>TRUNC(G72*D72,1)</f>
        <v>0</v>
      </c>
      <c r="I72" s="12">
        <f>단가대비표!V11</f>
        <v>0</v>
      </c>
      <c r="J72" s="13">
        <f>TRUNC(I72*D72,1)</f>
        <v>0</v>
      </c>
      <c r="K72" s="12">
        <f t="shared" si="16"/>
        <v>773</v>
      </c>
      <c r="L72" s="13">
        <f t="shared" si="16"/>
        <v>773</v>
      </c>
      <c r="M72" s="8" t="s">
        <v>52</v>
      </c>
      <c r="N72" s="2" t="s">
        <v>159</v>
      </c>
      <c r="O72" s="2" t="s">
        <v>489</v>
      </c>
      <c r="P72" s="2" t="s">
        <v>64</v>
      </c>
      <c r="Q72" s="2" t="s">
        <v>64</v>
      </c>
      <c r="R72" s="2" t="s">
        <v>63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2" t="s">
        <v>52</v>
      </c>
      <c r="AW72" s="2" t="s">
        <v>490</v>
      </c>
      <c r="AX72" s="2" t="s">
        <v>52</v>
      </c>
      <c r="AY72" s="2" t="s">
        <v>52</v>
      </c>
    </row>
    <row r="73" spans="1:51" ht="30" customHeight="1" x14ac:dyDescent="0.3">
      <c r="A73" s="8" t="s">
        <v>401</v>
      </c>
      <c r="B73" s="8" t="s">
        <v>402</v>
      </c>
      <c r="C73" s="8" t="s">
        <v>60</v>
      </c>
      <c r="D73" s="9">
        <v>1</v>
      </c>
      <c r="E73" s="12">
        <f>단가대비표!O14</f>
        <v>274</v>
      </c>
      <c r="F73" s="13">
        <f>TRUNC(E73*D73,1)</f>
        <v>274</v>
      </c>
      <c r="G73" s="12">
        <f>단가대비표!P14</f>
        <v>0</v>
      </c>
      <c r="H73" s="13">
        <f>TRUNC(G73*D73,1)</f>
        <v>0</v>
      </c>
      <c r="I73" s="12">
        <f>단가대비표!V14</f>
        <v>0</v>
      </c>
      <c r="J73" s="13">
        <f>TRUNC(I73*D73,1)</f>
        <v>0</v>
      </c>
      <c r="K73" s="12">
        <f t="shared" si="16"/>
        <v>274</v>
      </c>
      <c r="L73" s="13">
        <f t="shared" si="16"/>
        <v>274</v>
      </c>
      <c r="M73" s="8" t="s">
        <v>52</v>
      </c>
      <c r="N73" s="2" t="s">
        <v>159</v>
      </c>
      <c r="O73" s="2" t="s">
        <v>403</v>
      </c>
      <c r="P73" s="2" t="s">
        <v>64</v>
      </c>
      <c r="Q73" s="2" t="s">
        <v>64</v>
      </c>
      <c r="R73" s="2" t="s">
        <v>63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2" t="s">
        <v>52</v>
      </c>
      <c r="AW73" s="2" t="s">
        <v>491</v>
      </c>
      <c r="AX73" s="2" t="s">
        <v>52</v>
      </c>
      <c r="AY73" s="2" t="s">
        <v>52</v>
      </c>
    </row>
    <row r="74" spans="1:51" ht="30" customHeight="1" x14ac:dyDescent="0.3">
      <c r="A74" s="8" t="s">
        <v>346</v>
      </c>
      <c r="B74" s="8" t="s">
        <v>52</v>
      </c>
      <c r="C74" s="8" t="s">
        <v>52</v>
      </c>
      <c r="D74" s="9"/>
      <c r="E74" s="12"/>
      <c r="F74" s="13">
        <f>TRUNC(SUMIF(N71:N73, N70, F71:F73),0)</f>
        <v>1537</v>
      </c>
      <c r="G74" s="12"/>
      <c r="H74" s="13">
        <f>TRUNC(SUMIF(N71:N73, N70, H71:H73),0)</f>
        <v>0</v>
      </c>
      <c r="I74" s="12"/>
      <c r="J74" s="13">
        <f>TRUNC(SUMIF(N71:N73, N70, J71:J73),0)</f>
        <v>0</v>
      </c>
      <c r="K74" s="12"/>
      <c r="L74" s="13">
        <f>F74+H74+J74</f>
        <v>1537</v>
      </c>
      <c r="M74" s="8" t="s">
        <v>52</v>
      </c>
      <c r="N74" s="2" t="s">
        <v>67</v>
      </c>
      <c r="O74" s="2" t="s">
        <v>67</v>
      </c>
      <c r="P74" s="2" t="s">
        <v>52</v>
      </c>
      <c r="Q74" s="2" t="s">
        <v>52</v>
      </c>
      <c r="R74" s="2" t="s">
        <v>52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2" t="s">
        <v>52</v>
      </c>
      <c r="AW74" s="2" t="s">
        <v>52</v>
      </c>
      <c r="AX74" s="2" t="s">
        <v>52</v>
      </c>
      <c r="AY74" s="2" t="s">
        <v>52</v>
      </c>
    </row>
    <row r="75" spans="1:51" ht="30" customHeight="1" x14ac:dyDescent="0.3">
      <c r="A75" s="9"/>
      <c r="B75" s="9"/>
      <c r="C75" s="9"/>
      <c r="D75" s="9"/>
      <c r="E75" s="12"/>
      <c r="F75" s="13"/>
      <c r="G75" s="12"/>
      <c r="H75" s="13"/>
      <c r="I75" s="12"/>
      <c r="J75" s="13"/>
      <c r="K75" s="12"/>
      <c r="L75" s="13"/>
      <c r="M75" s="9"/>
    </row>
    <row r="76" spans="1:51" ht="30" customHeight="1" x14ac:dyDescent="0.3">
      <c r="A76" s="53" t="s">
        <v>492</v>
      </c>
      <c r="B76" s="53"/>
      <c r="C76" s="53"/>
      <c r="D76" s="53"/>
      <c r="E76" s="54"/>
      <c r="F76" s="55"/>
      <c r="G76" s="54"/>
      <c r="H76" s="55"/>
      <c r="I76" s="54"/>
      <c r="J76" s="55"/>
      <c r="K76" s="54"/>
      <c r="L76" s="55"/>
      <c r="M76" s="53"/>
      <c r="N76" s="1" t="s">
        <v>110</v>
      </c>
    </row>
    <row r="77" spans="1:51" ht="30" customHeight="1" x14ac:dyDescent="0.3">
      <c r="A77" s="8" t="s">
        <v>483</v>
      </c>
      <c r="B77" s="8" t="s">
        <v>493</v>
      </c>
      <c r="C77" s="8" t="s">
        <v>60</v>
      </c>
      <c r="D77" s="9">
        <v>1</v>
      </c>
      <c r="E77" s="12">
        <f>단가대비표!O16</f>
        <v>430</v>
      </c>
      <c r="F77" s="13">
        <f>TRUNC(E77*D77,1)</f>
        <v>430</v>
      </c>
      <c r="G77" s="12">
        <f>단가대비표!P16</f>
        <v>0</v>
      </c>
      <c r="H77" s="13">
        <f>TRUNC(G77*D77,1)</f>
        <v>0</v>
      </c>
      <c r="I77" s="12">
        <f>단가대비표!V16</f>
        <v>0</v>
      </c>
      <c r="J77" s="13">
        <f>TRUNC(I77*D77,1)</f>
        <v>0</v>
      </c>
      <c r="K77" s="12">
        <f t="shared" ref="K77:L79" si="17">TRUNC(E77+G77+I77,1)</f>
        <v>430</v>
      </c>
      <c r="L77" s="13">
        <f t="shared" si="17"/>
        <v>430</v>
      </c>
      <c r="M77" s="8" t="s">
        <v>52</v>
      </c>
      <c r="N77" s="2" t="s">
        <v>110</v>
      </c>
      <c r="O77" s="2" t="s">
        <v>494</v>
      </c>
      <c r="P77" s="2" t="s">
        <v>64</v>
      </c>
      <c r="Q77" s="2" t="s">
        <v>64</v>
      </c>
      <c r="R77" s="2" t="s">
        <v>63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2" t="s">
        <v>52</v>
      </c>
      <c r="AW77" s="2" t="s">
        <v>495</v>
      </c>
      <c r="AX77" s="2" t="s">
        <v>52</v>
      </c>
      <c r="AY77" s="2" t="s">
        <v>52</v>
      </c>
    </row>
    <row r="78" spans="1:51" ht="30" customHeight="1" x14ac:dyDescent="0.3">
      <c r="A78" s="8" t="s">
        <v>487</v>
      </c>
      <c r="B78" s="8" t="s">
        <v>488</v>
      </c>
      <c r="C78" s="8" t="s">
        <v>60</v>
      </c>
      <c r="D78" s="9">
        <v>1</v>
      </c>
      <c r="E78" s="12">
        <f>단가대비표!O11</f>
        <v>773</v>
      </c>
      <c r="F78" s="13">
        <f>TRUNC(E78*D78,1)</f>
        <v>773</v>
      </c>
      <c r="G78" s="12">
        <f>단가대비표!P11</f>
        <v>0</v>
      </c>
      <c r="H78" s="13">
        <f>TRUNC(G78*D78,1)</f>
        <v>0</v>
      </c>
      <c r="I78" s="12">
        <f>단가대비표!V11</f>
        <v>0</v>
      </c>
      <c r="J78" s="13">
        <f>TRUNC(I78*D78,1)</f>
        <v>0</v>
      </c>
      <c r="K78" s="12">
        <f t="shared" si="17"/>
        <v>773</v>
      </c>
      <c r="L78" s="13">
        <f t="shared" si="17"/>
        <v>773</v>
      </c>
      <c r="M78" s="8" t="s">
        <v>52</v>
      </c>
      <c r="N78" s="2" t="s">
        <v>110</v>
      </c>
      <c r="O78" s="2" t="s">
        <v>489</v>
      </c>
      <c r="P78" s="2" t="s">
        <v>64</v>
      </c>
      <c r="Q78" s="2" t="s">
        <v>64</v>
      </c>
      <c r="R78" s="2" t="s">
        <v>63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2" t="s">
        <v>52</v>
      </c>
      <c r="AW78" s="2" t="s">
        <v>496</v>
      </c>
      <c r="AX78" s="2" t="s">
        <v>52</v>
      </c>
      <c r="AY78" s="2" t="s">
        <v>52</v>
      </c>
    </row>
    <row r="79" spans="1:51" ht="30" customHeight="1" x14ac:dyDescent="0.3">
      <c r="A79" s="8" t="s">
        <v>401</v>
      </c>
      <c r="B79" s="8" t="s">
        <v>402</v>
      </c>
      <c r="C79" s="8" t="s">
        <v>60</v>
      </c>
      <c r="D79" s="9">
        <v>1</v>
      </c>
      <c r="E79" s="12">
        <f>단가대비표!O14</f>
        <v>274</v>
      </c>
      <c r="F79" s="13">
        <f>TRUNC(E79*D79,1)</f>
        <v>274</v>
      </c>
      <c r="G79" s="12">
        <f>단가대비표!P14</f>
        <v>0</v>
      </c>
      <c r="H79" s="13">
        <f>TRUNC(G79*D79,1)</f>
        <v>0</v>
      </c>
      <c r="I79" s="12">
        <f>단가대비표!V14</f>
        <v>0</v>
      </c>
      <c r="J79" s="13">
        <f>TRUNC(I79*D79,1)</f>
        <v>0</v>
      </c>
      <c r="K79" s="12">
        <f t="shared" si="17"/>
        <v>274</v>
      </c>
      <c r="L79" s="13">
        <f t="shared" si="17"/>
        <v>274</v>
      </c>
      <c r="M79" s="8" t="s">
        <v>52</v>
      </c>
      <c r="N79" s="2" t="s">
        <v>110</v>
      </c>
      <c r="O79" s="2" t="s">
        <v>403</v>
      </c>
      <c r="P79" s="2" t="s">
        <v>64</v>
      </c>
      <c r="Q79" s="2" t="s">
        <v>64</v>
      </c>
      <c r="R79" s="2" t="s">
        <v>63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2" t="s">
        <v>52</v>
      </c>
      <c r="AW79" s="2" t="s">
        <v>497</v>
      </c>
      <c r="AX79" s="2" t="s">
        <v>52</v>
      </c>
      <c r="AY79" s="2" t="s">
        <v>52</v>
      </c>
    </row>
    <row r="80" spans="1:51" ht="30" customHeight="1" x14ac:dyDescent="0.3">
      <c r="A80" s="8" t="s">
        <v>346</v>
      </c>
      <c r="B80" s="8" t="s">
        <v>52</v>
      </c>
      <c r="C80" s="8" t="s">
        <v>52</v>
      </c>
      <c r="D80" s="9"/>
      <c r="E80" s="12"/>
      <c r="F80" s="13">
        <f>TRUNC(SUMIF(N77:N79, N76, F77:F79),0)</f>
        <v>1477</v>
      </c>
      <c r="G80" s="12"/>
      <c r="H80" s="13">
        <f>TRUNC(SUMIF(N77:N79, N76, H77:H79),0)</f>
        <v>0</v>
      </c>
      <c r="I80" s="12"/>
      <c r="J80" s="13">
        <f>TRUNC(SUMIF(N77:N79, N76, J77:J79),0)</f>
        <v>0</v>
      </c>
      <c r="K80" s="12"/>
      <c r="L80" s="13">
        <f>F80+H80+J80</f>
        <v>1477</v>
      </c>
      <c r="M80" s="8" t="s">
        <v>52</v>
      </c>
      <c r="N80" s="2" t="s">
        <v>67</v>
      </c>
      <c r="O80" s="2" t="s">
        <v>67</v>
      </c>
      <c r="P80" s="2" t="s">
        <v>52</v>
      </c>
      <c r="Q80" s="2" t="s">
        <v>52</v>
      </c>
      <c r="R80" s="2" t="s">
        <v>52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2" t="s">
        <v>52</v>
      </c>
      <c r="AW80" s="2" t="s">
        <v>52</v>
      </c>
      <c r="AX80" s="2" t="s">
        <v>52</v>
      </c>
      <c r="AY80" s="2" t="s">
        <v>52</v>
      </c>
    </row>
    <row r="81" spans="1:51" ht="30" customHeight="1" x14ac:dyDescent="0.3">
      <c r="A81" s="9"/>
      <c r="B81" s="9"/>
      <c r="C81" s="9"/>
      <c r="D81" s="9"/>
      <c r="E81" s="12"/>
      <c r="F81" s="13"/>
      <c r="G81" s="12"/>
      <c r="H81" s="13"/>
      <c r="I81" s="12"/>
      <c r="J81" s="13"/>
      <c r="K81" s="12"/>
      <c r="L81" s="13"/>
      <c r="M81" s="9"/>
    </row>
    <row r="82" spans="1:51" ht="30" customHeight="1" x14ac:dyDescent="0.3">
      <c r="A82" s="53" t="s">
        <v>498</v>
      </c>
      <c r="B82" s="53"/>
      <c r="C82" s="53"/>
      <c r="D82" s="53"/>
      <c r="E82" s="54"/>
      <c r="F82" s="55"/>
      <c r="G82" s="54"/>
      <c r="H82" s="55"/>
      <c r="I82" s="54"/>
      <c r="J82" s="55"/>
      <c r="K82" s="54"/>
      <c r="L82" s="55"/>
      <c r="M82" s="53"/>
      <c r="N82" s="1" t="s">
        <v>114</v>
      </c>
    </row>
    <row r="83" spans="1:51" ht="30" customHeight="1" x14ac:dyDescent="0.3">
      <c r="A83" s="8" t="s">
        <v>500</v>
      </c>
      <c r="B83" s="8" t="s">
        <v>501</v>
      </c>
      <c r="C83" s="8" t="s">
        <v>72</v>
      </c>
      <c r="D83" s="9">
        <v>0.3</v>
      </c>
      <c r="E83" s="12">
        <f>단가대비표!O31</f>
        <v>3060</v>
      </c>
      <c r="F83" s="13">
        <f t="shared" ref="F83:F88" si="18">TRUNC(E83*D83,1)</f>
        <v>918</v>
      </c>
      <c r="G83" s="12">
        <f>단가대비표!P31</f>
        <v>0</v>
      </c>
      <c r="H83" s="13">
        <f t="shared" ref="H83:H88" si="19">TRUNC(G83*D83,1)</f>
        <v>0</v>
      </c>
      <c r="I83" s="12">
        <f>단가대비표!V31</f>
        <v>0</v>
      </c>
      <c r="J83" s="13">
        <f t="shared" ref="J83:J88" si="20">TRUNC(I83*D83,1)</f>
        <v>0</v>
      </c>
      <c r="K83" s="12">
        <f t="shared" ref="K83:L88" si="21">TRUNC(E83+G83+I83,1)</f>
        <v>3060</v>
      </c>
      <c r="L83" s="13">
        <f t="shared" si="21"/>
        <v>918</v>
      </c>
      <c r="M83" s="8" t="s">
        <v>52</v>
      </c>
      <c r="N83" s="2" t="s">
        <v>114</v>
      </c>
      <c r="O83" s="2" t="s">
        <v>502</v>
      </c>
      <c r="P83" s="2" t="s">
        <v>64</v>
      </c>
      <c r="Q83" s="2" t="s">
        <v>64</v>
      </c>
      <c r="R83" s="2" t="s">
        <v>63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2" t="s">
        <v>52</v>
      </c>
      <c r="AW83" s="2" t="s">
        <v>503</v>
      </c>
      <c r="AX83" s="2" t="s">
        <v>52</v>
      </c>
      <c r="AY83" s="2" t="s">
        <v>52</v>
      </c>
    </row>
    <row r="84" spans="1:51" ht="30" customHeight="1" x14ac:dyDescent="0.3">
      <c r="A84" s="8" t="s">
        <v>349</v>
      </c>
      <c r="B84" s="8" t="s">
        <v>350</v>
      </c>
      <c r="C84" s="8" t="s">
        <v>108</v>
      </c>
      <c r="D84" s="9">
        <v>1</v>
      </c>
      <c r="E84" s="12">
        <f>일위대가목록!E5</f>
        <v>7</v>
      </c>
      <c r="F84" s="13">
        <f t="shared" si="18"/>
        <v>7</v>
      </c>
      <c r="G84" s="12">
        <f>일위대가목록!F5</f>
        <v>0</v>
      </c>
      <c r="H84" s="13">
        <f t="shared" si="19"/>
        <v>0</v>
      </c>
      <c r="I84" s="12">
        <f>일위대가목록!G5</f>
        <v>0</v>
      </c>
      <c r="J84" s="13">
        <f t="shared" si="20"/>
        <v>0</v>
      </c>
      <c r="K84" s="12">
        <f t="shared" si="21"/>
        <v>7</v>
      </c>
      <c r="L84" s="13">
        <f t="shared" si="21"/>
        <v>7</v>
      </c>
      <c r="M84" s="8" t="s">
        <v>351</v>
      </c>
      <c r="N84" s="2" t="s">
        <v>114</v>
      </c>
      <c r="O84" s="2" t="s">
        <v>348</v>
      </c>
      <c r="P84" s="2" t="s">
        <v>63</v>
      </c>
      <c r="Q84" s="2" t="s">
        <v>64</v>
      </c>
      <c r="R84" s="2" t="s">
        <v>64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2" t="s">
        <v>52</v>
      </c>
      <c r="AW84" s="2" t="s">
        <v>504</v>
      </c>
      <c r="AX84" s="2" t="s">
        <v>52</v>
      </c>
      <c r="AY84" s="2" t="s">
        <v>52</v>
      </c>
    </row>
    <row r="85" spans="1:51" ht="30" customHeight="1" x14ac:dyDescent="0.3">
      <c r="A85" s="8" t="s">
        <v>505</v>
      </c>
      <c r="B85" s="8" t="s">
        <v>52</v>
      </c>
      <c r="C85" s="8" t="s">
        <v>360</v>
      </c>
      <c r="D85" s="9">
        <v>3.5999999999999997E-2</v>
      </c>
      <c r="E85" s="12">
        <f>단가대비표!O22</f>
        <v>5000</v>
      </c>
      <c r="F85" s="13">
        <f t="shared" si="18"/>
        <v>180</v>
      </c>
      <c r="G85" s="12">
        <f>단가대비표!P22</f>
        <v>0</v>
      </c>
      <c r="H85" s="13">
        <f t="shared" si="19"/>
        <v>0</v>
      </c>
      <c r="I85" s="12">
        <f>단가대비표!V22</f>
        <v>0</v>
      </c>
      <c r="J85" s="13">
        <f t="shared" si="20"/>
        <v>0</v>
      </c>
      <c r="K85" s="12">
        <f t="shared" si="21"/>
        <v>5000</v>
      </c>
      <c r="L85" s="13">
        <f t="shared" si="21"/>
        <v>180</v>
      </c>
      <c r="M85" s="8" t="s">
        <v>52</v>
      </c>
      <c r="N85" s="2" t="s">
        <v>114</v>
      </c>
      <c r="O85" s="2" t="s">
        <v>506</v>
      </c>
      <c r="P85" s="2" t="s">
        <v>64</v>
      </c>
      <c r="Q85" s="2" t="s">
        <v>64</v>
      </c>
      <c r="R85" s="2" t="s">
        <v>63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2" t="s">
        <v>52</v>
      </c>
      <c r="AW85" s="2" t="s">
        <v>507</v>
      </c>
      <c r="AX85" s="2" t="s">
        <v>52</v>
      </c>
      <c r="AY85" s="2" t="s">
        <v>52</v>
      </c>
    </row>
    <row r="86" spans="1:51" ht="30" customHeight="1" x14ac:dyDescent="0.3">
      <c r="A86" s="8" t="s">
        <v>126</v>
      </c>
      <c r="B86" s="8" t="s">
        <v>122</v>
      </c>
      <c r="C86" s="8" t="s">
        <v>123</v>
      </c>
      <c r="D86" s="9">
        <v>4.2999999999999997E-2</v>
      </c>
      <c r="E86" s="12">
        <f>단가대비표!O49</f>
        <v>0</v>
      </c>
      <c r="F86" s="13">
        <f t="shared" si="18"/>
        <v>0</v>
      </c>
      <c r="G86" s="12">
        <f>단가대비표!P49</f>
        <v>202212</v>
      </c>
      <c r="H86" s="13">
        <f t="shared" si="19"/>
        <v>8695.1</v>
      </c>
      <c r="I86" s="12">
        <f>단가대비표!V49</f>
        <v>0</v>
      </c>
      <c r="J86" s="13">
        <f t="shared" si="20"/>
        <v>0</v>
      </c>
      <c r="K86" s="12">
        <f t="shared" si="21"/>
        <v>202212</v>
      </c>
      <c r="L86" s="13">
        <f t="shared" si="21"/>
        <v>8695.1</v>
      </c>
      <c r="M86" s="8" t="s">
        <v>482</v>
      </c>
      <c r="N86" s="2" t="s">
        <v>114</v>
      </c>
      <c r="O86" s="2" t="s">
        <v>127</v>
      </c>
      <c r="P86" s="2" t="s">
        <v>64</v>
      </c>
      <c r="Q86" s="2" t="s">
        <v>64</v>
      </c>
      <c r="R86" s="2" t="s">
        <v>63</v>
      </c>
      <c r="S86" s="3"/>
      <c r="T86" s="3"/>
      <c r="U86" s="3"/>
      <c r="V86" s="3">
        <v>1</v>
      </c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2" t="s">
        <v>52</v>
      </c>
      <c r="AW86" s="2" t="s">
        <v>508</v>
      </c>
      <c r="AX86" s="2" t="s">
        <v>52</v>
      </c>
      <c r="AY86" s="2" t="s">
        <v>52</v>
      </c>
    </row>
    <row r="87" spans="1:51" ht="30" customHeight="1" x14ac:dyDescent="0.3">
      <c r="A87" s="8" t="s">
        <v>121</v>
      </c>
      <c r="B87" s="8" t="s">
        <v>122</v>
      </c>
      <c r="C87" s="8" t="s">
        <v>123</v>
      </c>
      <c r="D87" s="9">
        <v>2.1999999999999999E-2</v>
      </c>
      <c r="E87" s="12">
        <f>단가대비표!O47</f>
        <v>0</v>
      </c>
      <c r="F87" s="13">
        <f t="shared" si="18"/>
        <v>0</v>
      </c>
      <c r="G87" s="12">
        <f>단가대비표!P47</f>
        <v>144481</v>
      </c>
      <c r="H87" s="13">
        <f t="shared" si="19"/>
        <v>3178.5</v>
      </c>
      <c r="I87" s="12">
        <f>단가대비표!V47</f>
        <v>0</v>
      </c>
      <c r="J87" s="13">
        <f t="shared" si="20"/>
        <v>0</v>
      </c>
      <c r="K87" s="12">
        <f t="shared" si="21"/>
        <v>144481</v>
      </c>
      <c r="L87" s="13">
        <f t="shared" si="21"/>
        <v>3178.5</v>
      </c>
      <c r="M87" s="8" t="s">
        <v>482</v>
      </c>
      <c r="N87" s="2" t="s">
        <v>114</v>
      </c>
      <c r="O87" s="2" t="s">
        <v>124</v>
      </c>
      <c r="P87" s="2" t="s">
        <v>64</v>
      </c>
      <c r="Q87" s="2" t="s">
        <v>64</v>
      </c>
      <c r="R87" s="2" t="s">
        <v>63</v>
      </c>
      <c r="S87" s="3"/>
      <c r="T87" s="3"/>
      <c r="U87" s="3"/>
      <c r="V87" s="3">
        <v>1</v>
      </c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2" t="s">
        <v>52</v>
      </c>
      <c r="AW87" s="2" t="s">
        <v>509</v>
      </c>
      <c r="AX87" s="2" t="s">
        <v>52</v>
      </c>
      <c r="AY87" s="2" t="s">
        <v>52</v>
      </c>
    </row>
    <row r="88" spans="1:51" ht="30" customHeight="1" x14ac:dyDescent="0.3">
      <c r="A88" s="8" t="s">
        <v>129</v>
      </c>
      <c r="B88" s="8" t="s">
        <v>510</v>
      </c>
      <c r="C88" s="8" t="s">
        <v>77</v>
      </c>
      <c r="D88" s="9">
        <v>1</v>
      </c>
      <c r="E88" s="12">
        <f>TRUNC(SUMIF(V83:V88, RIGHTB(O88, 1), H83:H88)*U88, 2)</f>
        <v>118.73</v>
      </c>
      <c r="F88" s="13">
        <f t="shared" si="18"/>
        <v>118.7</v>
      </c>
      <c r="G88" s="12">
        <v>0</v>
      </c>
      <c r="H88" s="13">
        <f t="shared" si="19"/>
        <v>0</v>
      </c>
      <c r="I88" s="12">
        <v>0</v>
      </c>
      <c r="J88" s="13">
        <f t="shared" si="20"/>
        <v>0</v>
      </c>
      <c r="K88" s="12">
        <f t="shared" si="21"/>
        <v>118.7</v>
      </c>
      <c r="L88" s="13">
        <f t="shared" si="21"/>
        <v>118.7</v>
      </c>
      <c r="M88" s="8" t="s">
        <v>52</v>
      </c>
      <c r="N88" s="2" t="s">
        <v>114</v>
      </c>
      <c r="O88" s="2" t="s">
        <v>78</v>
      </c>
      <c r="P88" s="2" t="s">
        <v>64</v>
      </c>
      <c r="Q88" s="2" t="s">
        <v>64</v>
      </c>
      <c r="R88" s="2" t="s">
        <v>64</v>
      </c>
      <c r="S88" s="3">
        <v>1</v>
      </c>
      <c r="T88" s="3">
        <v>0</v>
      </c>
      <c r="U88" s="3">
        <v>0.01</v>
      </c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2" t="s">
        <v>52</v>
      </c>
      <c r="AW88" s="2" t="s">
        <v>511</v>
      </c>
      <c r="AX88" s="2" t="s">
        <v>52</v>
      </c>
      <c r="AY88" s="2" t="s">
        <v>52</v>
      </c>
    </row>
    <row r="89" spans="1:51" ht="30" customHeight="1" x14ac:dyDescent="0.3">
      <c r="A89" s="8" t="s">
        <v>346</v>
      </c>
      <c r="B89" s="8" t="s">
        <v>52</v>
      </c>
      <c r="C89" s="8" t="s">
        <v>52</v>
      </c>
      <c r="D89" s="9"/>
      <c r="E89" s="12"/>
      <c r="F89" s="13">
        <f>TRUNC(SUMIF(N83:N88, N82, F83:F88),0)</f>
        <v>1223</v>
      </c>
      <c r="G89" s="12"/>
      <c r="H89" s="13">
        <f>TRUNC(SUMIF(N83:N88, N82, H83:H88),0)</f>
        <v>11873</v>
      </c>
      <c r="I89" s="12"/>
      <c r="J89" s="13">
        <f>TRUNC(SUMIF(N83:N88, N82, J83:J88),0)</f>
        <v>0</v>
      </c>
      <c r="K89" s="12"/>
      <c r="L89" s="13">
        <f>F89+H89+J89</f>
        <v>13096</v>
      </c>
      <c r="M89" s="8" t="s">
        <v>52</v>
      </c>
      <c r="N89" s="2" t="s">
        <v>67</v>
      </c>
      <c r="O89" s="2" t="s">
        <v>67</v>
      </c>
      <c r="P89" s="2" t="s">
        <v>52</v>
      </c>
      <c r="Q89" s="2" t="s">
        <v>52</v>
      </c>
      <c r="R89" s="2" t="s">
        <v>52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2" t="s">
        <v>52</v>
      </c>
      <c r="AW89" s="2" t="s">
        <v>52</v>
      </c>
      <c r="AX89" s="2" t="s">
        <v>52</v>
      </c>
      <c r="AY89" s="2" t="s">
        <v>52</v>
      </c>
    </row>
    <row r="90" spans="1:51" ht="30" customHeight="1" x14ac:dyDescent="0.3">
      <c r="A90" s="9"/>
      <c r="B90" s="9"/>
      <c r="C90" s="9"/>
      <c r="D90" s="9"/>
      <c r="E90" s="12"/>
      <c r="F90" s="13"/>
      <c r="G90" s="12"/>
      <c r="H90" s="13"/>
      <c r="I90" s="12"/>
      <c r="J90" s="13"/>
      <c r="K90" s="12"/>
      <c r="L90" s="13"/>
      <c r="M90" s="9"/>
    </row>
    <row r="91" spans="1:51" ht="30" customHeight="1" x14ac:dyDescent="0.3">
      <c r="A91" s="53" t="s">
        <v>512</v>
      </c>
      <c r="B91" s="53"/>
      <c r="C91" s="53"/>
      <c r="D91" s="53"/>
      <c r="E91" s="54"/>
      <c r="F91" s="55"/>
      <c r="G91" s="54"/>
      <c r="H91" s="55"/>
      <c r="I91" s="54"/>
      <c r="J91" s="55"/>
      <c r="K91" s="54"/>
      <c r="L91" s="55"/>
      <c r="M91" s="53"/>
      <c r="N91" s="1" t="s">
        <v>119</v>
      </c>
    </row>
    <row r="92" spans="1:51" ht="30" customHeight="1" x14ac:dyDescent="0.3">
      <c r="A92" s="8" t="s">
        <v>514</v>
      </c>
      <c r="B92" s="8" t="s">
        <v>122</v>
      </c>
      <c r="C92" s="8" t="s">
        <v>123</v>
      </c>
      <c r="D92" s="9">
        <v>9.6000000000000002E-2</v>
      </c>
      <c r="E92" s="12">
        <f>단가대비표!O48</f>
        <v>0</v>
      </c>
      <c r="F92" s="13">
        <f>TRUNC(E92*D92,1)</f>
        <v>0</v>
      </c>
      <c r="G92" s="12">
        <f>단가대비표!P48</f>
        <v>174178</v>
      </c>
      <c r="H92" s="13">
        <f>TRUNC(G92*D92,1)</f>
        <v>16721</v>
      </c>
      <c r="I92" s="12">
        <f>단가대비표!V48</f>
        <v>0</v>
      </c>
      <c r="J92" s="13">
        <f>TRUNC(I92*D92,1)</f>
        <v>0</v>
      </c>
      <c r="K92" s="12">
        <f t="shared" ref="K92:L94" si="22">TRUNC(E92+G92+I92,1)</f>
        <v>174178</v>
      </c>
      <c r="L92" s="13">
        <f t="shared" si="22"/>
        <v>16721</v>
      </c>
      <c r="M92" s="8" t="s">
        <v>52</v>
      </c>
      <c r="N92" s="2" t="s">
        <v>119</v>
      </c>
      <c r="O92" s="2" t="s">
        <v>515</v>
      </c>
      <c r="P92" s="2" t="s">
        <v>64</v>
      </c>
      <c r="Q92" s="2" t="s">
        <v>64</v>
      </c>
      <c r="R92" s="2" t="s">
        <v>63</v>
      </c>
      <c r="S92" s="3"/>
      <c r="T92" s="3"/>
      <c r="U92" s="3"/>
      <c r="V92" s="3">
        <v>1</v>
      </c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2" t="s">
        <v>52</v>
      </c>
      <c r="AW92" s="2" t="s">
        <v>516</v>
      </c>
      <c r="AX92" s="2" t="s">
        <v>52</v>
      </c>
      <c r="AY92" s="2" t="s">
        <v>52</v>
      </c>
    </row>
    <row r="93" spans="1:51" ht="30" customHeight="1" x14ac:dyDescent="0.3">
      <c r="A93" s="8" t="s">
        <v>121</v>
      </c>
      <c r="B93" s="8" t="s">
        <v>122</v>
      </c>
      <c r="C93" s="8" t="s">
        <v>123</v>
      </c>
      <c r="D93" s="9">
        <v>9.6000000000000002E-2</v>
      </c>
      <c r="E93" s="12">
        <f>단가대비표!O47</f>
        <v>0</v>
      </c>
      <c r="F93" s="13">
        <f>TRUNC(E93*D93,1)</f>
        <v>0</v>
      </c>
      <c r="G93" s="12">
        <f>단가대비표!P47</f>
        <v>144481</v>
      </c>
      <c r="H93" s="13">
        <f>TRUNC(G93*D93,1)</f>
        <v>13870.1</v>
      </c>
      <c r="I93" s="12">
        <f>단가대비표!V47</f>
        <v>0</v>
      </c>
      <c r="J93" s="13">
        <f>TRUNC(I93*D93,1)</f>
        <v>0</v>
      </c>
      <c r="K93" s="12">
        <f t="shared" si="22"/>
        <v>144481</v>
      </c>
      <c r="L93" s="13">
        <f t="shared" si="22"/>
        <v>13870.1</v>
      </c>
      <c r="M93" s="8" t="s">
        <v>52</v>
      </c>
      <c r="N93" s="2" t="s">
        <v>119</v>
      </c>
      <c r="O93" s="2" t="s">
        <v>124</v>
      </c>
      <c r="P93" s="2" t="s">
        <v>64</v>
      </c>
      <c r="Q93" s="2" t="s">
        <v>64</v>
      </c>
      <c r="R93" s="2" t="s">
        <v>63</v>
      </c>
      <c r="S93" s="3"/>
      <c r="T93" s="3"/>
      <c r="U93" s="3"/>
      <c r="V93" s="3">
        <v>1</v>
      </c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2" t="s">
        <v>52</v>
      </c>
      <c r="AW93" s="2" t="s">
        <v>517</v>
      </c>
      <c r="AX93" s="2" t="s">
        <v>52</v>
      </c>
      <c r="AY93" s="2" t="s">
        <v>52</v>
      </c>
    </row>
    <row r="94" spans="1:51" ht="30" customHeight="1" x14ac:dyDescent="0.3">
      <c r="A94" s="8" t="s">
        <v>129</v>
      </c>
      <c r="B94" s="8" t="s">
        <v>130</v>
      </c>
      <c r="C94" s="8" t="s">
        <v>77</v>
      </c>
      <c r="D94" s="9">
        <v>1</v>
      </c>
      <c r="E94" s="12">
        <f>TRUNC(SUMIF(V92:V94, RIGHTB(O94, 1), H92:H94)*U94, 2)</f>
        <v>611.82000000000005</v>
      </c>
      <c r="F94" s="13">
        <f>TRUNC(E94*D94,1)</f>
        <v>611.79999999999995</v>
      </c>
      <c r="G94" s="12">
        <v>0</v>
      </c>
      <c r="H94" s="13">
        <f>TRUNC(G94*D94,1)</f>
        <v>0</v>
      </c>
      <c r="I94" s="12">
        <v>0</v>
      </c>
      <c r="J94" s="13">
        <f>TRUNC(I94*D94,1)</f>
        <v>0</v>
      </c>
      <c r="K94" s="12">
        <f t="shared" si="22"/>
        <v>611.79999999999995</v>
      </c>
      <c r="L94" s="13">
        <f t="shared" si="22"/>
        <v>611.79999999999995</v>
      </c>
      <c r="M94" s="8" t="s">
        <v>52</v>
      </c>
      <c r="N94" s="2" t="s">
        <v>119</v>
      </c>
      <c r="O94" s="2" t="s">
        <v>78</v>
      </c>
      <c r="P94" s="2" t="s">
        <v>64</v>
      </c>
      <c r="Q94" s="2" t="s">
        <v>64</v>
      </c>
      <c r="R94" s="2" t="s">
        <v>64</v>
      </c>
      <c r="S94" s="3">
        <v>1</v>
      </c>
      <c r="T94" s="3">
        <v>0</v>
      </c>
      <c r="U94" s="3">
        <v>0.02</v>
      </c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2" t="s">
        <v>52</v>
      </c>
      <c r="AW94" s="2" t="s">
        <v>518</v>
      </c>
      <c r="AX94" s="2" t="s">
        <v>52</v>
      </c>
      <c r="AY94" s="2" t="s">
        <v>52</v>
      </c>
    </row>
    <row r="95" spans="1:51" ht="30" customHeight="1" x14ac:dyDescent="0.3">
      <c r="A95" s="8" t="s">
        <v>346</v>
      </c>
      <c r="B95" s="8" t="s">
        <v>52</v>
      </c>
      <c r="C95" s="8" t="s">
        <v>52</v>
      </c>
      <c r="D95" s="9"/>
      <c r="E95" s="12"/>
      <c r="F95" s="13">
        <f>TRUNC(SUMIF(N92:N94, N91, F92:F94),0)</f>
        <v>611</v>
      </c>
      <c r="G95" s="12"/>
      <c r="H95" s="13">
        <f>TRUNC(SUMIF(N92:N94, N91, H92:H94),0)</f>
        <v>30591</v>
      </c>
      <c r="I95" s="12"/>
      <c r="J95" s="13">
        <f>TRUNC(SUMIF(N92:N94, N91, J92:J94),0)</f>
        <v>0</v>
      </c>
      <c r="K95" s="12"/>
      <c r="L95" s="13">
        <f>F95+H95+J95</f>
        <v>31202</v>
      </c>
      <c r="M95" s="8" t="s">
        <v>52</v>
      </c>
      <c r="N95" s="2" t="s">
        <v>67</v>
      </c>
      <c r="O95" s="2" t="s">
        <v>67</v>
      </c>
      <c r="P95" s="2" t="s">
        <v>52</v>
      </c>
      <c r="Q95" s="2" t="s">
        <v>52</v>
      </c>
      <c r="R95" s="2" t="s">
        <v>52</v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2" t="s">
        <v>52</v>
      </c>
      <c r="AW95" s="2" t="s">
        <v>52</v>
      </c>
      <c r="AX95" s="2" t="s">
        <v>52</v>
      </c>
      <c r="AY95" s="2" t="s">
        <v>52</v>
      </c>
    </row>
    <row r="96" spans="1:51" ht="30" customHeight="1" x14ac:dyDescent="0.3">
      <c r="A96" s="9"/>
      <c r="B96" s="9"/>
      <c r="C96" s="9"/>
      <c r="D96" s="9"/>
      <c r="E96" s="12"/>
      <c r="F96" s="13"/>
      <c r="G96" s="12"/>
      <c r="H96" s="13"/>
      <c r="I96" s="12"/>
      <c r="J96" s="13"/>
      <c r="K96" s="12"/>
      <c r="L96" s="13"/>
      <c r="M96" s="9"/>
    </row>
    <row r="97" spans="1:51" ht="30" customHeight="1" x14ac:dyDescent="0.3">
      <c r="A97" s="53" t="s">
        <v>519</v>
      </c>
      <c r="B97" s="53"/>
      <c r="C97" s="53"/>
      <c r="D97" s="53"/>
      <c r="E97" s="54"/>
      <c r="F97" s="55"/>
      <c r="G97" s="54"/>
      <c r="H97" s="55"/>
      <c r="I97" s="54"/>
      <c r="J97" s="55"/>
      <c r="K97" s="54"/>
      <c r="L97" s="55"/>
      <c r="M97" s="53"/>
      <c r="N97" s="1" t="s">
        <v>163</v>
      </c>
    </row>
    <row r="98" spans="1:51" ht="30" customHeight="1" x14ac:dyDescent="0.3">
      <c r="A98" s="8" t="s">
        <v>514</v>
      </c>
      <c r="B98" s="8" t="s">
        <v>122</v>
      </c>
      <c r="C98" s="8" t="s">
        <v>123</v>
      </c>
      <c r="D98" s="9">
        <v>0.14199999999999999</v>
      </c>
      <c r="E98" s="12">
        <f>단가대비표!O48</f>
        <v>0</v>
      </c>
      <c r="F98" s="13">
        <f>TRUNC(E98*D98,1)</f>
        <v>0</v>
      </c>
      <c r="G98" s="12">
        <f>단가대비표!P48</f>
        <v>174178</v>
      </c>
      <c r="H98" s="13">
        <f>TRUNC(G98*D98,1)</f>
        <v>24733.200000000001</v>
      </c>
      <c r="I98" s="12">
        <f>단가대비표!V48</f>
        <v>0</v>
      </c>
      <c r="J98" s="13">
        <f>TRUNC(I98*D98,1)</f>
        <v>0</v>
      </c>
      <c r="K98" s="12">
        <f t="shared" ref="K98:L100" si="23">TRUNC(E98+G98+I98,1)</f>
        <v>174178</v>
      </c>
      <c r="L98" s="13">
        <f t="shared" si="23"/>
        <v>24733.200000000001</v>
      </c>
      <c r="M98" s="8" t="s">
        <v>52</v>
      </c>
      <c r="N98" s="2" t="s">
        <v>163</v>
      </c>
      <c r="O98" s="2" t="s">
        <v>515</v>
      </c>
      <c r="P98" s="2" t="s">
        <v>64</v>
      </c>
      <c r="Q98" s="2" t="s">
        <v>64</v>
      </c>
      <c r="R98" s="2" t="s">
        <v>63</v>
      </c>
      <c r="S98" s="3"/>
      <c r="T98" s="3"/>
      <c r="U98" s="3"/>
      <c r="V98" s="3">
        <v>1</v>
      </c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2" t="s">
        <v>52</v>
      </c>
      <c r="AW98" s="2" t="s">
        <v>520</v>
      </c>
      <c r="AX98" s="2" t="s">
        <v>52</v>
      </c>
      <c r="AY98" s="2" t="s">
        <v>52</v>
      </c>
    </row>
    <row r="99" spans="1:51" ht="30" customHeight="1" x14ac:dyDescent="0.3">
      <c r="A99" s="8" t="s">
        <v>121</v>
      </c>
      <c r="B99" s="8" t="s">
        <v>122</v>
      </c>
      <c r="C99" s="8" t="s">
        <v>123</v>
      </c>
      <c r="D99" s="9">
        <v>0.14199999999999999</v>
      </c>
      <c r="E99" s="12">
        <f>단가대비표!O47</f>
        <v>0</v>
      </c>
      <c r="F99" s="13">
        <f>TRUNC(E99*D99,1)</f>
        <v>0</v>
      </c>
      <c r="G99" s="12">
        <f>단가대비표!P47</f>
        <v>144481</v>
      </c>
      <c r="H99" s="13">
        <f>TRUNC(G99*D99,1)</f>
        <v>20516.3</v>
      </c>
      <c r="I99" s="12">
        <f>단가대비표!V47</f>
        <v>0</v>
      </c>
      <c r="J99" s="13">
        <f>TRUNC(I99*D99,1)</f>
        <v>0</v>
      </c>
      <c r="K99" s="12">
        <f t="shared" si="23"/>
        <v>144481</v>
      </c>
      <c r="L99" s="13">
        <f t="shared" si="23"/>
        <v>20516.3</v>
      </c>
      <c r="M99" s="8" t="s">
        <v>52</v>
      </c>
      <c r="N99" s="2" t="s">
        <v>163</v>
      </c>
      <c r="O99" s="2" t="s">
        <v>124</v>
      </c>
      <c r="P99" s="2" t="s">
        <v>64</v>
      </c>
      <c r="Q99" s="2" t="s">
        <v>64</v>
      </c>
      <c r="R99" s="2" t="s">
        <v>63</v>
      </c>
      <c r="S99" s="3"/>
      <c r="T99" s="3"/>
      <c r="U99" s="3"/>
      <c r="V99" s="3">
        <v>1</v>
      </c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2" t="s">
        <v>52</v>
      </c>
      <c r="AW99" s="2" t="s">
        <v>521</v>
      </c>
      <c r="AX99" s="2" t="s">
        <v>52</v>
      </c>
      <c r="AY99" s="2" t="s">
        <v>52</v>
      </c>
    </row>
    <row r="100" spans="1:51" ht="30" customHeight="1" x14ac:dyDescent="0.3">
      <c r="A100" s="8" t="s">
        <v>129</v>
      </c>
      <c r="B100" s="8" t="s">
        <v>130</v>
      </c>
      <c r="C100" s="8" t="s">
        <v>77</v>
      </c>
      <c r="D100" s="9">
        <v>1</v>
      </c>
      <c r="E100" s="12">
        <f>TRUNC(SUMIF(V98:V100, RIGHTB(O100, 1), H98:H100)*U100, 2)</f>
        <v>904.99</v>
      </c>
      <c r="F100" s="13">
        <f>TRUNC(E100*D100,1)</f>
        <v>904.9</v>
      </c>
      <c r="G100" s="12">
        <v>0</v>
      </c>
      <c r="H100" s="13">
        <f>TRUNC(G100*D100,1)</f>
        <v>0</v>
      </c>
      <c r="I100" s="12">
        <v>0</v>
      </c>
      <c r="J100" s="13">
        <f>TRUNC(I100*D100,1)</f>
        <v>0</v>
      </c>
      <c r="K100" s="12">
        <f t="shared" si="23"/>
        <v>904.9</v>
      </c>
      <c r="L100" s="13">
        <f t="shared" si="23"/>
        <v>904.9</v>
      </c>
      <c r="M100" s="8" t="s">
        <v>52</v>
      </c>
      <c r="N100" s="2" t="s">
        <v>163</v>
      </c>
      <c r="O100" s="2" t="s">
        <v>78</v>
      </c>
      <c r="P100" s="2" t="s">
        <v>64</v>
      </c>
      <c r="Q100" s="2" t="s">
        <v>64</v>
      </c>
      <c r="R100" s="2" t="s">
        <v>64</v>
      </c>
      <c r="S100" s="3">
        <v>1</v>
      </c>
      <c r="T100" s="3">
        <v>0</v>
      </c>
      <c r="U100" s="3">
        <v>0.02</v>
      </c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2" t="s">
        <v>52</v>
      </c>
      <c r="AW100" s="2" t="s">
        <v>522</v>
      </c>
      <c r="AX100" s="2" t="s">
        <v>52</v>
      </c>
      <c r="AY100" s="2" t="s">
        <v>52</v>
      </c>
    </row>
    <row r="101" spans="1:51" ht="30" customHeight="1" x14ac:dyDescent="0.3">
      <c r="A101" s="8" t="s">
        <v>346</v>
      </c>
      <c r="B101" s="8" t="s">
        <v>52</v>
      </c>
      <c r="C101" s="8" t="s">
        <v>52</v>
      </c>
      <c r="D101" s="9"/>
      <c r="E101" s="12"/>
      <c r="F101" s="13">
        <f>TRUNC(SUMIF(N98:N100, N97, F98:F100),0)</f>
        <v>904</v>
      </c>
      <c r="G101" s="12"/>
      <c r="H101" s="13">
        <f>TRUNC(SUMIF(N98:N100, N97, H98:H100),0)</f>
        <v>45249</v>
      </c>
      <c r="I101" s="12"/>
      <c r="J101" s="13">
        <f>TRUNC(SUMIF(N98:N100, N97, J98:J100),0)</f>
        <v>0</v>
      </c>
      <c r="K101" s="12"/>
      <c r="L101" s="13">
        <f>F101+H101+J101</f>
        <v>46153</v>
      </c>
      <c r="M101" s="8" t="s">
        <v>52</v>
      </c>
      <c r="N101" s="2" t="s">
        <v>67</v>
      </c>
      <c r="O101" s="2" t="s">
        <v>67</v>
      </c>
      <c r="P101" s="2" t="s">
        <v>52</v>
      </c>
      <c r="Q101" s="2" t="s">
        <v>52</v>
      </c>
      <c r="R101" s="2" t="s">
        <v>52</v>
      </c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2" t="s">
        <v>52</v>
      </c>
      <c r="AW101" s="2" t="s">
        <v>52</v>
      </c>
      <c r="AX101" s="2" t="s">
        <v>52</v>
      </c>
      <c r="AY101" s="2" t="s">
        <v>52</v>
      </c>
    </row>
    <row r="102" spans="1:51" ht="30" customHeight="1" x14ac:dyDescent="0.3">
      <c r="A102" s="9"/>
      <c r="B102" s="9"/>
      <c r="C102" s="9"/>
      <c r="D102" s="9"/>
      <c r="E102" s="12"/>
      <c r="F102" s="13"/>
      <c r="G102" s="12"/>
      <c r="H102" s="13"/>
      <c r="I102" s="12"/>
      <c r="J102" s="13"/>
      <c r="K102" s="12"/>
      <c r="L102" s="13"/>
      <c r="M102" s="9"/>
    </row>
    <row r="103" spans="1:51" ht="30" customHeight="1" x14ac:dyDescent="0.3">
      <c r="A103" s="53" t="s">
        <v>523</v>
      </c>
      <c r="B103" s="53"/>
      <c r="C103" s="53"/>
      <c r="D103" s="53"/>
      <c r="E103" s="54"/>
      <c r="F103" s="55"/>
      <c r="G103" s="54"/>
      <c r="H103" s="55"/>
      <c r="I103" s="54"/>
      <c r="J103" s="55"/>
      <c r="K103" s="54"/>
      <c r="L103" s="55"/>
      <c r="M103" s="53"/>
      <c r="N103" s="1" t="s">
        <v>185</v>
      </c>
    </row>
    <row r="104" spans="1:51" ht="30" customHeight="1" x14ac:dyDescent="0.3">
      <c r="A104" s="8" t="s">
        <v>431</v>
      </c>
      <c r="B104" s="8" t="s">
        <v>122</v>
      </c>
      <c r="C104" s="8" t="s">
        <v>123</v>
      </c>
      <c r="D104" s="9">
        <v>7.2800000000000004E-2</v>
      </c>
      <c r="E104" s="12">
        <f>단가대비표!O51</f>
        <v>0</v>
      </c>
      <c r="F104" s="13">
        <f>TRUNC(E104*D104,1)</f>
        <v>0</v>
      </c>
      <c r="G104" s="12">
        <f>단가대비표!P51</f>
        <v>181078</v>
      </c>
      <c r="H104" s="13">
        <f>TRUNC(G104*D104,1)</f>
        <v>13182.4</v>
      </c>
      <c r="I104" s="12">
        <f>단가대비표!V51</f>
        <v>0</v>
      </c>
      <c r="J104" s="13">
        <f>TRUNC(I104*D104,1)</f>
        <v>0</v>
      </c>
      <c r="K104" s="12">
        <f t="shared" ref="K104:L106" si="24">TRUNC(E104+G104+I104,1)</f>
        <v>181078</v>
      </c>
      <c r="L104" s="13">
        <f t="shared" si="24"/>
        <v>13182.4</v>
      </c>
      <c r="M104" s="8" t="s">
        <v>52</v>
      </c>
      <c r="N104" s="2" t="s">
        <v>185</v>
      </c>
      <c r="O104" s="2" t="s">
        <v>432</v>
      </c>
      <c r="P104" s="2" t="s">
        <v>64</v>
      </c>
      <c r="Q104" s="2" t="s">
        <v>64</v>
      </c>
      <c r="R104" s="2" t="s">
        <v>63</v>
      </c>
      <c r="S104" s="3"/>
      <c r="T104" s="3"/>
      <c r="U104" s="3"/>
      <c r="V104" s="3">
        <v>1</v>
      </c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2" t="s">
        <v>52</v>
      </c>
      <c r="AW104" s="2" t="s">
        <v>525</v>
      </c>
      <c r="AX104" s="2" t="s">
        <v>52</v>
      </c>
      <c r="AY104" s="2" t="s">
        <v>52</v>
      </c>
    </row>
    <row r="105" spans="1:51" ht="30" customHeight="1" x14ac:dyDescent="0.3">
      <c r="A105" s="8" t="s">
        <v>121</v>
      </c>
      <c r="B105" s="8" t="s">
        <v>122</v>
      </c>
      <c r="C105" s="8" t="s">
        <v>123</v>
      </c>
      <c r="D105" s="9">
        <v>1.24E-2</v>
      </c>
      <c r="E105" s="12">
        <f>단가대비표!O47</f>
        <v>0</v>
      </c>
      <c r="F105" s="13">
        <f>TRUNC(E105*D105,1)</f>
        <v>0</v>
      </c>
      <c r="G105" s="12">
        <f>단가대비표!P47</f>
        <v>144481</v>
      </c>
      <c r="H105" s="13">
        <f>TRUNC(G105*D105,1)</f>
        <v>1791.5</v>
      </c>
      <c r="I105" s="12">
        <f>단가대비표!V47</f>
        <v>0</v>
      </c>
      <c r="J105" s="13">
        <f>TRUNC(I105*D105,1)</f>
        <v>0</v>
      </c>
      <c r="K105" s="12">
        <f t="shared" si="24"/>
        <v>144481</v>
      </c>
      <c r="L105" s="13">
        <f t="shared" si="24"/>
        <v>1791.5</v>
      </c>
      <c r="M105" s="8" t="s">
        <v>52</v>
      </c>
      <c r="N105" s="2" t="s">
        <v>185</v>
      </c>
      <c r="O105" s="2" t="s">
        <v>124</v>
      </c>
      <c r="P105" s="2" t="s">
        <v>64</v>
      </c>
      <c r="Q105" s="2" t="s">
        <v>64</v>
      </c>
      <c r="R105" s="2" t="s">
        <v>63</v>
      </c>
      <c r="S105" s="3"/>
      <c r="T105" s="3"/>
      <c r="U105" s="3"/>
      <c r="V105" s="3">
        <v>1</v>
      </c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2" t="s">
        <v>52</v>
      </c>
      <c r="AW105" s="2" t="s">
        <v>526</v>
      </c>
      <c r="AX105" s="2" t="s">
        <v>52</v>
      </c>
      <c r="AY105" s="2" t="s">
        <v>52</v>
      </c>
    </row>
    <row r="106" spans="1:51" ht="30" customHeight="1" x14ac:dyDescent="0.3">
      <c r="A106" s="8" t="s">
        <v>129</v>
      </c>
      <c r="B106" s="8" t="s">
        <v>130</v>
      </c>
      <c r="C106" s="8" t="s">
        <v>77</v>
      </c>
      <c r="D106" s="9">
        <v>1</v>
      </c>
      <c r="E106" s="12">
        <f>TRUNC(SUMIF(V104:V106, RIGHTB(O106, 1), H104:H106)*U106, 2)</f>
        <v>299.47000000000003</v>
      </c>
      <c r="F106" s="13">
        <f>TRUNC(E106*D106,1)</f>
        <v>299.39999999999998</v>
      </c>
      <c r="G106" s="12">
        <v>0</v>
      </c>
      <c r="H106" s="13">
        <f>TRUNC(G106*D106,1)</f>
        <v>0</v>
      </c>
      <c r="I106" s="12">
        <v>0</v>
      </c>
      <c r="J106" s="13">
        <f>TRUNC(I106*D106,1)</f>
        <v>0</v>
      </c>
      <c r="K106" s="12">
        <f t="shared" si="24"/>
        <v>299.39999999999998</v>
      </c>
      <c r="L106" s="13">
        <f t="shared" si="24"/>
        <v>299.39999999999998</v>
      </c>
      <c r="M106" s="8" t="s">
        <v>52</v>
      </c>
      <c r="N106" s="2" t="s">
        <v>185</v>
      </c>
      <c r="O106" s="2" t="s">
        <v>78</v>
      </c>
      <c r="P106" s="2" t="s">
        <v>64</v>
      </c>
      <c r="Q106" s="2" t="s">
        <v>64</v>
      </c>
      <c r="R106" s="2" t="s">
        <v>64</v>
      </c>
      <c r="S106" s="3">
        <v>1</v>
      </c>
      <c r="T106" s="3">
        <v>0</v>
      </c>
      <c r="U106" s="3">
        <v>0.02</v>
      </c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2" t="s">
        <v>52</v>
      </c>
      <c r="AW106" s="2" t="s">
        <v>527</v>
      </c>
      <c r="AX106" s="2" t="s">
        <v>52</v>
      </c>
      <c r="AY106" s="2" t="s">
        <v>52</v>
      </c>
    </row>
    <row r="107" spans="1:51" ht="30" customHeight="1" x14ac:dyDescent="0.3">
      <c r="A107" s="8" t="s">
        <v>346</v>
      </c>
      <c r="B107" s="8" t="s">
        <v>52</v>
      </c>
      <c r="C107" s="8" t="s">
        <v>52</v>
      </c>
      <c r="D107" s="9"/>
      <c r="E107" s="12"/>
      <c r="F107" s="13">
        <f>TRUNC(SUMIF(N104:N106, N103, F104:F106),0)</f>
        <v>299</v>
      </c>
      <c r="G107" s="12"/>
      <c r="H107" s="13">
        <f>TRUNC(SUMIF(N104:N106, N103, H104:H106),0)</f>
        <v>14973</v>
      </c>
      <c r="I107" s="12"/>
      <c r="J107" s="13">
        <f>TRUNC(SUMIF(N104:N106, N103, J104:J106),0)</f>
        <v>0</v>
      </c>
      <c r="K107" s="12"/>
      <c r="L107" s="13">
        <f>F107+H107+J107</f>
        <v>15272</v>
      </c>
      <c r="M107" s="8" t="s">
        <v>52</v>
      </c>
      <c r="N107" s="2" t="s">
        <v>67</v>
      </c>
      <c r="O107" s="2" t="s">
        <v>67</v>
      </c>
      <c r="P107" s="2" t="s">
        <v>52</v>
      </c>
      <c r="Q107" s="2" t="s">
        <v>52</v>
      </c>
      <c r="R107" s="2" t="s">
        <v>52</v>
      </c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2" t="s">
        <v>52</v>
      </c>
      <c r="AW107" s="2" t="s">
        <v>52</v>
      </c>
      <c r="AX107" s="2" t="s">
        <v>52</v>
      </c>
      <c r="AY107" s="2" t="s">
        <v>52</v>
      </c>
    </row>
    <row r="108" spans="1:51" ht="30" customHeight="1" x14ac:dyDescent="0.3">
      <c r="A108" s="9"/>
      <c r="B108" s="9"/>
      <c r="C108" s="9"/>
      <c r="D108" s="9"/>
      <c r="E108" s="12"/>
      <c r="F108" s="13"/>
      <c r="G108" s="12"/>
      <c r="H108" s="13"/>
      <c r="I108" s="12"/>
      <c r="J108" s="13"/>
      <c r="K108" s="12"/>
      <c r="L108" s="13"/>
      <c r="M108" s="9"/>
    </row>
    <row r="109" spans="1:51" ht="30" customHeight="1" x14ac:dyDescent="0.3">
      <c r="A109" s="53" t="s">
        <v>528</v>
      </c>
      <c r="B109" s="53"/>
      <c r="C109" s="53"/>
      <c r="D109" s="53"/>
      <c r="E109" s="54"/>
      <c r="F109" s="55"/>
      <c r="G109" s="54"/>
      <c r="H109" s="55"/>
      <c r="I109" s="54"/>
      <c r="J109" s="55"/>
      <c r="K109" s="54"/>
      <c r="L109" s="55"/>
      <c r="M109" s="53"/>
      <c r="N109" s="1" t="s">
        <v>189</v>
      </c>
    </row>
    <row r="110" spans="1:51" ht="30" customHeight="1" x14ac:dyDescent="0.3">
      <c r="A110" s="8" t="s">
        <v>431</v>
      </c>
      <c r="B110" s="8" t="s">
        <v>122</v>
      </c>
      <c r="C110" s="8" t="s">
        <v>123</v>
      </c>
      <c r="D110" s="9">
        <v>6.8400000000000002E-2</v>
      </c>
      <c r="E110" s="12">
        <f>단가대비표!O51</f>
        <v>0</v>
      </c>
      <c r="F110" s="13">
        <f>TRUNC(E110*D110,1)</f>
        <v>0</v>
      </c>
      <c r="G110" s="12">
        <f>단가대비표!P51</f>
        <v>181078</v>
      </c>
      <c r="H110" s="13">
        <f>TRUNC(G110*D110,1)</f>
        <v>12385.7</v>
      </c>
      <c r="I110" s="12">
        <f>단가대비표!V51</f>
        <v>0</v>
      </c>
      <c r="J110" s="13">
        <f>TRUNC(I110*D110,1)</f>
        <v>0</v>
      </c>
      <c r="K110" s="12">
        <f t="shared" ref="K110:L112" si="25">TRUNC(E110+G110+I110,1)</f>
        <v>181078</v>
      </c>
      <c r="L110" s="13">
        <f t="shared" si="25"/>
        <v>12385.7</v>
      </c>
      <c r="M110" s="8" t="s">
        <v>52</v>
      </c>
      <c r="N110" s="2" t="s">
        <v>189</v>
      </c>
      <c r="O110" s="2" t="s">
        <v>432</v>
      </c>
      <c r="P110" s="2" t="s">
        <v>64</v>
      </c>
      <c r="Q110" s="2" t="s">
        <v>64</v>
      </c>
      <c r="R110" s="2" t="s">
        <v>63</v>
      </c>
      <c r="S110" s="3"/>
      <c r="T110" s="3"/>
      <c r="U110" s="3"/>
      <c r="V110" s="3">
        <v>1</v>
      </c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2" t="s">
        <v>52</v>
      </c>
      <c r="AW110" s="2" t="s">
        <v>529</v>
      </c>
      <c r="AX110" s="2" t="s">
        <v>52</v>
      </c>
      <c r="AY110" s="2" t="s">
        <v>52</v>
      </c>
    </row>
    <row r="111" spans="1:51" ht="30" customHeight="1" x14ac:dyDescent="0.3">
      <c r="A111" s="8" t="s">
        <v>121</v>
      </c>
      <c r="B111" s="8" t="s">
        <v>122</v>
      </c>
      <c r="C111" s="8" t="s">
        <v>123</v>
      </c>
      <c r="D111" s="9">
        <v>1.1599999999999999E-2</v>
      </c>
      <c r="E111" s="12">
        <f>단가대비표!O47</f>
        <v>0</v>
      </c>
      <c r="F111" s="13">
        <f>TRUNC(E111*D111,1)</f>
        <v>0</v>
      </c>
      <c r="G111" s="12">
        <f>단가대비표!P47</f>
        <v>144481</v>
      </c>
      <c r="H111" s="13">
        <f>TRUNC(G111*D111,1)</f>
        <v>1675.9</v>
      </c>
      <c r="I111" s="12">
        <f>단가대비표!V47</f>
        <v>0</v>
      </c>
      <c r="J111" s="13">
        <f>TRUNC(I111*D111,1)</f>
        <v>0</v>
      </c>
      <c r="K111" s="12">
        <f t="shared" si="25"/>
        <v>144481</v>
      </c>
      <c r="L111" s="13">
        <f t="shared" si="25"/>
        <v>1675.9</v>
      </c>
      <c r="M111" s="8" t="s">
        <v>52</v>
      </c>
      <c r="N111" s="2" t="s">
        <v>189</v>
      </c>
      <c r="O111" s="2" t="s">
        <v>124</v>
      </c>
      <c r="P111" s="2" t="s">
        <v>64</v>
      </c>
      <c r="Q111" s="2" t="s">
        <v>64</v>
      </c>
      <c r="R111" s="2" t="s">
        <v>63</v>
      </c>
      <c r="S111" s="3"/>
      <c r="T111" s="3"/>
      <c r="U111" s="3"/>
      <c r="V111" s="3">
        <v>1</v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2" t="s">
        <v>52</v>
      </c>
      <c r="AW111" s="2" t="s">
        <v>530</v>
      </c>
      <c r="AX111" s="2" t="s">
        <v>52</v>
      </c>
      <c r="AY111" s="2" t="s">
        <v>52</v>
      </c>
    </row>
    <row r="112" spans="1:51" ht="30" customHeight="1" x14ac:dyDescent="0.3">
      <c r="A112" s="8" t="s">
        <v>129</v>
      </c>
      <c r="B112" s="8" t="s">
        <v>130</v>
      </c>
      <c r="C112" s="8" t="s">
        <v>77</v>
      </c>
      <c r="D112" s="9">
        <v>1</v>
      </c>
      <c r="E112" s="12">
        <f>TRUNC(SUMIF(V110:V112, RIGHTB(O112, 1), H110:H112)*U112, 2)</f>
        <v>281.23</v>
      </c>
      <c r="F112" s="13">
        <f>TRUNC(E112*D112,1)</f>
        <v>281.2</v>
      </c>
      <c r="G112" s="12">
        <v>0</v>
      </c>
      <c r="H112" s="13">
        <f>TRUNC(G112*D112,1)</f>
        <v>0</v>
      </c>
      <c r="I112" s="12">
        <v>0</v>
      </c>
      <c r="J112" s="13">
        <f>TRUNC(I112*D112,1)</f>
        <v>0</v>
      </c>
      <c r="K112" s="12">
        <f t="shared" si="25"/>
        <v>281.2</v>
      </c>
      <c r="L112" s="13">
        <f t="shared" si="25"/>
        <v>281.2</v>
      </c>
      <c r="M112" s="8" t="s">
        <v>52</v>
      </c>
      <c r="N112" s="2" t="s">
        <v>189</v>
      </c>
      <c r="O112" s="2" t="s">
        <v>78</v>
      </c>
      <c r="P112" s="2" t="s">
        <v>64</v>
      </c>
      <c r="Q112" s="2" t="s">
        <v>64</v>
      </c>
      <c r="R112" s="2" t="s">
        <v>64</v>
      </c>
      <c r="S112" s="3">
        <v>1</v>
      </c>
      <c r="T112" s="3">
        <v>0</v>
      </c>
      <c r="U112" s="3">
        <v>0.02</v>
      </c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2" t="s">
        <v>52</v>
      </c>
      <c r="AW112" s="2" t="s">
        <v>531</v>
      </c>
      <c r="AX112" s="2" t="s">
        <v>52</v>
      </c>
      <c r="AY112" s="2" t="s">
        <v>52</v>
      </c>
    </row>
    <row r="113" spans="1:51" ht="30" customHeight="1" x14ac:dyDescent="0.3">
      <c r="A113" s="8" t="s">
        <v>346</v>
      </c>
      <c r="B113" s="8" t="s">
        <v>52</v>
      </c>
      <c r="C113" s="8" t="s">
        <v>52</v>
      </c>
      <c r="D113" s="9"/>
      <c r="E113" s="12"/>
      <c r="F113" s="13">
        <f>TRUNC(SUMIF(N110:N112, N109, F110:F112),0)</f>
        <v>281</v>
      </c>
      <c r="G113" s="12"/>
      <c r="H113" s="13">
        <f>TRUNC(SUMIF(N110:N112, N109, H110:H112),0)</f>
        <v>14061</v>
      </c>
      <c r="I113" s="12"/>
      <c r="J113" s="13">
        <f>TRUNC(SUMIF(N110:N112, N109, J110:J112),0)</f>
        <v>0</v>
      </c>
      <c r="K113" s="12"/>
      <c r="L113" s="13">
        <f>F113+H113+J113</f>
        <v>14342</v>
      </c>
      <c r="M113" s="8" t="s">
        <v>52</v>
      </c>
      <c r="N113" s="2" t="s">
        <v>67</v>
      </c>
      <c r="O113" s="2" t="s">
        <v>67</v>
      </c>
      <c r="P113" s="2" t="s">
        <v>52</v>
      </c>
      <c r="Q113" s="2" t="s">
        <v>52</v>
      </c>
      <c r="R113" s="2" t="s">
        <v>52</v>
      </c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2" t="s">
        <v>52</v>
      </c>
      <c r="AW113" s="2" t="s">
        <v>52</v>
      </c>
      <c r="AX113" s="2" t="s">
        <v>52</v>
      </c>
      <c r="AY113" s="2" t="s">
        <v>52</v>
      </c>
    </row>
    <row r="114" spans="1:51" ht="30" customHeight="1" x14ac:dyDescent="0.3">
      <c r="A114" s="9"/>
      <c r="B114" s="9"/>
      <c r="C114" s="9"/>
      <c r="D114" s="9"/>
      <c r="E114" s="12"/>
      <c r="F114" s="13"/>
      <c r="G114" s="12"/>
      <c r="H114" s="13"/>
      <c r="I114" s="12"/>
      <c r="J114" s="13"/>
      <c r="K114" s="12"/>
      <c r="L114" s="13"/>
      <c r="M114" s="9"/>
    </row>
    <row r="115" spans="1:51" ht="30" customHeight="1" x14ac:dyDescent="0.3">
      <c r="A115" s="53" t="s">
        <v>532</v>
      </c>
      <c r="B115" s="53"/>
      <c r="C115" s="53"/>
      <c r="D115" s="53"/>
      <c r="E115" s="54"/>
      <c r="F115" s="55"/>
      <c r="G115" s="54"/>
      <c r="H115" s="55"/>
      <c r="I115" s="54"/>
      <c r="J115" s="55"/>
      <c r="K115" s="54"/>
      <c r="L115" s="55"/>
      <c r="M115" s="53"/>
      <c r="N115" s="1" t="s">
        <v>193</v>
      </c>
    </row>
    <row r="116" spans="1:51" ht="30" customHeight="1" x14ac:dyDescent="0.3">
      <c r="A116" s="8" t="s">
        <v>431</v>
      </c>
      <c r="B116" s="8" t="s">
        <v>122</v>
      </c>
      <c r="C116" s="8" t="s">
        <v>123</v>
      </c>
      <c r="D116" s="9">
        <v>7.1599999999999997E-2</v>
      </c>
      <c r="E116" s="12">
        <f>단가대비표!O51</f>
        <v>0</v>
      </c>
      <c r="F116" s="13">
        <f>TRUNC(E116*D116,1)</f>
        <v>0</v>
      </c>
      <c r="G116" s="12">
        <f>단가대비표!P51</f>
        <v>181078</v>
      </c>
      <c r="H116" s="13">
        <f>TRUNC(G116*D116,1)</f>
        <v>12965.1</v>
      </c>
      <c r="I116" s="12">
        <f>단가대비표!V51</f>
        <v>0</v>
      </c>
      <c r="J116" s="13">
        <f>TRUNC(I116*D116,1)</f>
        <v>0</v>
      </c>
      <c r="K116" s="12">
        <f t="shared" ref="K116:L118" si="26">TRUNC(E116+G116+I116,1)</f>
        <v>181078</v>
      </c>
      <c r="L116" s="13">
        <f t="shared" si="26"/>
        <v>12965.1</v>
      </c>
      <c r="M116" s="8" t="s">
        <v>52</v>
      </c>
      <c r="N116" s="2" t="s">
        <v>193</v>
      </c>
      <c r="O116" s="2" t="s">
        <v>432</v>
      </c>
      <c r="P116" s="2" t="s">
        <v>64</v>
      </c>
      <c r="Q116" s="2" t="s">
        <v>64</v>
      </c>
      <c r="R116" s="2" t="s">
        <v>63</v>
      </c>
      <c r="S116" s="3"/>
      <c r="T116" s="3"/>
      <c r="U116" s="3"/>
      <c r="V116" s="3">
        <v>1</v>
      </c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2" t="s">
        <v>52</v>
      </c>
      <c r="AW116" s="2" t="s">
        <v>533</v>
      </c>
      <c r="AX116" s="2" t="s">
        <v>52</v>
      </c>
      <c r="AY116" s="2" t="s">
        <v>52</v>
      </c>
    </row>
    <row r="117" spans="1:51" ht="30" customHeight="1" x14ac:dyDescent="0.3">
      <c r="A117" s="8" t="s">
        <v>121</v>
      </c>
      <c r="B117" s="8" t="s">
        <v>122</v>
      </c>
      <c r="C117" s="8" t="s">
        <v>123</v>
      </c>
      <c r="D117" s="9">
        <v>1.2E-2</v>
      </c>
      <c r="E117" s="12">
        <f>단가대비표!O47</f>
        <v>0</v>
      </c>
      <c r="F117" s="13">
        <f>TRUNC(E117*D117,1)</f>
        <v>0</v>
      </c>
      <c r="G117" s="12">
        <f>단가대비표!P47</f>
        <v>144481</v>
      </c>
      <c r="H117" s="13">
        <f>TRUNC(G117*D117,1)</f>
        <v>1733.7</v>
      </c>
      <c r="I117" s="12">
        <f>단가대비표!V47</f>
        <v>0</v>
      </c>
      <c r="J117" s="13">
        <f>TRUNC(I117*D117,1)</f>
        <v>0</v>
      </c>
      <c r="K117" s="12">
        <f t="shared" si="26"/>
        <v>144481</v>
      </c>
      <c r="L117" s="13">
        <f t="shared" si="26"/>
        <v>1733.7</v>
      </c>
      <c r="M117" s="8" t="s">
        <v>52</v>
      </c>
      <c r="N117" s="2" t="s">
        <v>193</v>
      </c>
      <c r="O117" s="2" t="s">
        <v>124</v>
      </c>
      <c r="P117" s="2" t="s">
        <v>64</v>
      </c>
      <c r="Q117" s="2" t="s">
        <v>64</v>
      </c>
      <c r="R117" s="2" t="s">
        <v>63</v>
      </c>
      <c r="S117" s="3"/>
      <c r="T117" s="3"/>
      <c r="U117" s="3"/>
      <c r="V117" s="3">
        <v>1</v>
      </c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2" t="s">
        <v>52</v>
      </c>
      <c r="AW117" s="2" t="s">
        <v>534</v>
      </c>
      <c r="AX117" s="2" t="s">
        <v>52</v>
      </c>
      <c r="AY117" s="2" t="s">
        <v>52</v>
      </c>
    </row>
    <row r="118" spans="1:51" ht="30" customHeight="1" x14ac:dyDescent="0.3">
      <c r="A118" s="8" t="s">
        <v>129</v>
      </c>
      <c r="B118" s="8" t="s">
        <v>130</v>
      </c>
      <c r="C118" s="8" t="s">
        <v>77</v>
      </c>
      <c r="D118" s="9">
        <v>1</v>
      </c>
      <c r="E118" s="12">
        <f>TRUNC(SUMIF(V116:V118, RIGHTB(O118, 1), H116:H118)*U118, 2)</f>
        <v>293.97000000000003</v>
      </c>
      <c r="F118" s="13">
        <f>TRUNC(E118*D118,1)</f>
        <v>293.89999999999998</v>
      </c>
      <c r="G118" s="12">
        <v>0</v>
      </c>
      <c r="H118" s="13">
        <f>TRUNC(G118*D118,1)</f>
        <v>0</v>
      </c>
      <c r="I118" s="12">
        <v>0</v>
      </c>
      <c r="J118" s="13">
        <f>TRUNC(I118*D118,1)</f>
        <v>0</v>
      </c>
      <c r="K118" s="12">
        <f t="shared" si="26"/>
        <v>293.89999999999998</v>
      </c>
      <c r="L118" s="13">
        <f t="shared" si="26"/>
        <v>293.89999999999998</v>
      </c>
      <c r="M118" s="8" t="s">
        <v>52</v>
      </c>
      <c r="N118" s="2" t="s">
        <v>193</v>
      </c>
      <c r="O118" s="2" t="s">
        <v>78</v>
      </c>
      <c r="P118" s="2" t="s">
        <v>64</v>
      </c>
      <c r="Q118" s="2" t="s">
        <v>64</v>
      </c>
      <c r="R118" s="2" t="s">
        <v>64</v>
      </c>
      <c r="S118" s="3">
        <v>1</v>
      </c>
      <c r="T118" s="3">
        <v>0</v>
      </c>
      <c r="U118" s="3">
        <v>0.02</v>
      </c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2" t="s">
        <v>52</v>
      </c>
      <c r="AW118" s="2" t="s">
        <v>535</v>
      </c>
      <c r="AX118" s="2" t="s">
        <v>52</v>
      </c>
      <c r="AY118" s="2" t="s">
        <v>52</v>
      </c>
    </row>
    <row r="119" spans="1:51" ht="30" customHeight="1" x14ac:dyDescent="0.3">
      <c r="A119" s="8" t="s">
        <v>346</v>
      </c>
      <c r="B119" s="8" t="s">
        <v>52</v>
      </c>
      <c r="C119" s="8" t="s">
        <v>52</v>
      </c>
      <c r="D119" s="9"/>
      <c r="E119" s="12"/>
      <c r="F119" s="13">
        <f>TRUNC(SUMIF(N116:N118, N115, F116:F118),0)</f>
        <v>293</v>
      </c>
      <c r="G119" s="12"/>
      <c r="H119" s="13">
        <f>TRUNC(SUMIF(N116:N118, N115, H116:H118),0)</f>
        <v>14698</v>
      </c>
      <c r="I119" s="12"/>
      <c r="J119" s="13">
        <f>TRUNC(SUMIF(N116:N118, N115, J116:J118),0)</f>
        <v>0</v>
      </c>
      <c r="K119" s="12"/>
      <c r="L119" s="13">
        <f>F119+H119+J119</f>
        <v>14991</v>
      </c>
      <c r="M119" s="8" t="s">
        <v>52</v>
      </c>
      <c r="N119" s="2" t="s">
        <v>67</v>
      </c>
      <c r="O119" s="2" t="s">
        <v>67</v>
      </c>
      <c r="P119" s="2" t="s">
        <v>52</v>
      </c>
      <c r="Q119" s="2" t="s">
        <v>52</v>
      </c>
      <c r="R119" s="2" t="s">
        <v>52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2" t="s">
        <v>52</v>
      </c>
      <c r="AW119" s="2" t="s">
        <v>52</v>
      </c>
      <c r="AX119" s="2" t="s">
        <v>52</v>
      </c>
      <c r="AY119" s="2" t="s">
        <v>52</v>
      </c>
    </row>
  </sheetData>
  <mergeCells count="62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AV2:AV3"/>
    <mergeCell ref="AW2:AW3"/>
    <mergeCell ref="AL2:AL3"/>
    <mergeCell ref="AM2:AM3"/>
    <mergeCell ref="AN2:AN3"/>
    <mergeCell ref="AO2:AO3"/>
    <mergeCell ref="AP2:AP3"/>
    <mergeCell ref="AQ2:AQ3"/>
    <mergeCell ref="A44:M44"/>
    <mergeCell ref="AR2:AR3"/>
    <mergeCell ref="AS2:AS3"/>
    <mergeCell ref="AT2:AT3"/>
    <mergeCell ref="AU2:AU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C2:AC3"/>
    <mergeCell ref="AD2:AD3"/>
    <mergeCell ref="A4:M4"/>
    <mergeCell ref="A10:M10"/>
    <mergeCell ref="A15:M15"/>
    <mergeCell ref="A34:M34"/>
    <mergeCell ref="A38:M38"/>
    <mergeCell ref="A97:M97"/>
    <mergeCell ref="A103:M103"/>
    <mergeCell ref="A109:M109"/>
    <mergeCell ref="A115:M115"/>
    <mergeCell ref="A53:M53"/>
    <mergeCell ref="A63:M63"/>
    <mergeCell ref="A70:M70"/>
    <mergeCell ref="A76:M76"/>
    <mergeCell ref="A82:M82"/>
    <mergeCell ref="A91:M91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2"/>
  <sheetViews>
    <sheetView topLeftCell="B1" workbookViewId="0"/>
  </sheetViews>
  <sheetFormatPr defaultRowHeight="16.5" x14ac:dyDescent="0.3"/>
  <cols>
    <col min="1" max="1" width="21.625" hidden="1" customWidth="1"/>
    <col min="2" max="2" width="29.375" bestFit="1" customWidth="1"/>
    <col min="3" max="3" width="30.5" bestFit="1" customWidth="1"/>
    <col min="4" max="4" width="5.5" bestFit="1" customWidth="1"/>
    <col min="5" max="5" width="15" bestFit="1" customWidth="1"/>
    <col min="6" max="6" width="6.625" bestFit="1" customWidth="1"/>
    <col min="7" max="7" width="11.625" bestFit="1" customWidth="1"/>
    <col min="8" max="8" width="6.625" bestFit="1" customWidth="1"/>
    <col min="9" max="9" width="11.625" bestFit="1" customWidth="1"/>
    <col min="10" max="10" width="6.625" bestFit="1" customWidth="1"/>
    <col min="11" max="11" width="11.625" bestFit="1" customWidth="1"/>
    <col min="12" max="12" width="6.625" bestFit="1" customWidth="1"/>
    <col min="13" max="13" width="11.625" bestFit="1" customWidth="1"/>
    <col min="14" max="14" width="6.625" bestFit="1" customWidth="1"/>
    <col min="15" max="15" width="15" bestFit="1" customWidth="1"/>
    <col min="16" max="16" width="11.625" bestFit="1" customWidth="1"/>
    <col min="17" max="17" width="9.25" bestFit="1" customWidth="1"/>
    <col min="18" max="18" width="11.625" bestFit="1" customWidth="1"/>
    <col min="19" max="21" width="9.25" bestFit="1" customWidth="1"/>
    <col min="22" max="22" width="11.625" bestFit="1" customWidth="1"/>
    <col min="23" max="23" width="8.5" bestFit="1" customWidth="1"/>
    <col min="24" max="24" width="6.75" bestFit="1" customWidth="1"/>
    <col min="25" max="26" width="9" hidden="1" customWidth="1"/>
    <col min="27" max="27" width="11" hidden="1" customWidth="1"/>
    <col min="28" max="28" width="9" hidden="1" customWidth="1"/>
  </cols>
  <sheetData>
    <row r="1" spans="1:28" ht="30" customHeight="1" x14ac:dyDescent="0.3">
      <c r="A1" s="51" t="s">
        <v>536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8" ht="30" customHeight="1" x14ac:dyDescent="0.3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8" ht="30" customHeight="1" x14ac:dyDescent="0.3">
      <c r="A3" s="49" t="s">
        <v>315</v>
      </c>
      <c r="B3" s="49" t="s">
        <v>2</v>
      </c>
      <c r="C3" s="49" t="s">
        <v>537</v>
      </c>
      <c r="D3" s="49" t="s">
        <v>4</v>
      </c>
      <c r="E3" s="49" t="s">
        <v>6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 t="s">
        <v>317</v>
      </c>
      <c r="Q3" s="49" t="s">
        <v>318</v>
      </c>
      <c r="R3" s="49"/>
      <c r="S3" s="49"/>
      <c r="T3" s="49"/>
      <c r="U3" s="49"/>
      <c r="V3" s="49"/>
      <c r="W3" s="49" t="s">
        <v>320</v>
      </c>
      <c r="X3" s="49" t="s">
        <v>12</v>
      </c>
      <c r="Y3" s="48" t="s">
        <v>545</v>
      </c>
      <c r="Z3" s="48" t="s">
        <v>546</v>
      </c>
      <c r="AA3" s="48" t="s">
        <v>547</v>
      </c>
      <c r="AB3" s="48" t="s">
        <v>48</v>
      </c>
    </row>
    <row r="4" spans="1:28" ht="30" customHeight="1" x14ac:dyDescent="0.3">
      <c r="A4" s="49"/>
      <c r="B4" s="49"/>
      <c r="C4" s="49"/>
      <c r="D4" s="49"/>
      <c r="E4" s="4" t="s">
        <v>538</v>
      </c>
      <c r="F4" s="4" t="s">
        <v>539</v>
      </c>
      <c r="G4" s="4" t="s">
        <v>540</v>
      </c>
      <c r="H4" s="4" t="s">
        <v>539</v>
      </c>
      <c r="I4" s="4" t="s">
        <v>541</v>
      </c>
      <c r="J4" s="4" t="s">
        <v>539</v>
      </c>
      <c r="K4" s="4" t="s">
        <v>542</v>
      </c>
      <c r="L4" s="4" t="s">
        <v>539</v>
      </c>
      <c r="M4" s="4" t="s">
        <v>543</v>
      </c>
      <c r="N4" s="4" t="s">
        <v>539</v>
      </c>
      <c r="O4" s="4" t="s">
        <v>544</v>
      </c>
      <c r="P4" s="49"/>
      <c r="Q4" s="4" t="s">
        <v>538</v>
      </c>
      <c r="R4" s="4" t="s">
        <v>540</v>
      </c>
      <c r="S4" s="4" t="s">
        <v>541</v>
      </c>
      <c r="T4" s="4" t="s">
        <v>542</v>
      </c>
      <c r="U4" s="4" t="s">
        <v>543</v>
      </c>
      <c r="V4" s="4" t="s">
        <v>544</v>
      </c>
      <c r="W4" s="49"/>
      <c r="X4" s="49"/>
      <c r="Y4" s="48"/>
      <c r="Z4" s="48"/>
      <c r="AA4" s="48"/>
      <c r="AB4" s="48"/>
    </row>
    <row r="5" spans="1:28" ht="30" customHeight="1" x14ac:dyDescent="0.3">
      <c r="A5" s="8" t="s">
        <v>180</v>
      </c>
      <c r="B5" s="8" t="s">
        <v>178</v>
      </c>
      <c r="C5" s="8" t="s">
        <v>52</v>
      </c>
      <c r="D5" s="14" t="s">
        <v>179</v>
      </c>
      <c r="E5" s="15">
        <v>0</v>
      </c>
      <c r="F5" s="8" t="s">
        <v>52</v>
      </c>
      <c r="G5" s="15">
        <v>0</v>
      </c>
      <c r="H5" s="8" t="s">
        <v>52</v>
      </c>
      <c r="I5" s="15">
        <v>0</v>
      </c>
      <c r="J5" s="8" t="s">
        <v>52</v>
      </c>
      <c r="K5" s="15">
        <v>490</v>
      </c>
      <c r="L5" s="8" t="s">
        <v>548</v>
      </c>
      <c r="M5" s="15">
        <v>0</v>
      </c>
      <c r="N5" s="8" t="s">
        <v>52</v>
      </c>
      <c r="O5" s="15">
        <f t="shared" ref="O5:O43" si="0">SMALL(E5:M5,COUNTIF(E5:M5,0)+1)</f>
        <v>490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8" t="s">
        <v>549</v>
      </c>
      <c r="X5" s="8" t="s">
        <v>52</v>
      </c>
      <c r="Y5" s="2" t="s">
        <v>52</v>
      </c>
      <c r="Z5" s="2" t="s">
        <v>52</v>
      </c>
      <c r="AA5" s="16"/>
      <c r="AB5" s="2" t="s">
        <v>52</v>
      </c>
    </row>
    <row r="6" spans="1:28" ht="30" customHeight="1" x14ac:dyDescent="0.3">
      <c r="A6" s="8" t="s">
        <v>356</v>
      </c>
      <c r="B6" s="8" t="s">
        <v>353</v>
      </c>
      <c r="C6" s="8" t="s">
        <v>354</v>
      </c>
      <c r="D6" s="14" t="s">
        <v>355</v>
      </c>
      <c r="E6" s="15">
        <v>2.2200000000000002</v>
      </c>
      <c r="F6" s="8" t="s">
        <v>52</v>
      </c>
      <c r="G6" s="15">
        <v>2.5</v>
      </c>
      <c r="H6" s="8" t="s">
        <v>550</v>
      </c>
      <c r="I6" s="15">
        <v>2.5</v>
      </c>
      <c r="J6" s="8" t="s">
        <v>551</v>
      </c>
      <c r="K6" s="15">
        <v>2.5</v>
      </c>
      <c r="L6" s="8" t="s">
        <v>552</v>
      </c>
      <c r="M6" s="15">
        <v>0</v>
      </c>
      <c r="N6" s="8" t="s">
        <v>52</v>
      </c>
      <c r="O6" s="15">
        <f t="shared" si="0"/>
        <v>2.2200000000000002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8" t="s">
        <v>553</v>
      </c>
      <c r="X6" s="8" t="s">
        <v>52</v>
      </c>
      <c r="Y6" s="2" t="s">
        <v>52</v>
      </c>
      <c r="Z6" s="2" t="s">
        <v>52</v>
      </c>
      <c r="AA6" s="16"/>
      <c r="AB6" s="2" t="s">
        <v>52</v>
      </c>
    </row>
    <row r="7" spans="1:28" ht="30" customHeight="1" x14ac:dyDescent="0.3">
      <c r="A7" s="8" t="s">
        <v>361</v>
      </c>
      <c r="B7" s="8" t="s">
        <v>358</v>
      </c>
      <c r="C7" s="8" t="s">
        <v>359</v>
      </c>
      <c r="D7" s="14" t="s">
        <v>360</v>
      </c>
      <c r="E7" s="15">
        <v>1188</v>
      </c>
      <c r="F7" s="8" t="s">
        <v>52</v>
      </c>
      <c r="G7" s="15">
        <v>2086</v>
      </c>
      <c r="H7" s="8" t="s">
        <v>554</v>
      </c>
      <c r="I7" s="15">
        <v>2075</v>
      </c>
      <c r="J7" s="8" t="s">
        <v>555</v>
      </c>
      <c r="K7" s="15">
        <v>0</v>
      </c>
      <c r="L7" s="8" t="s">
        <v>52</v>
      </c>
      <c r="M7" s="15">
        <v>0</v>
      </c>
      <c r="N7" s="8" t="s">
        <v>52</v>
      </c>
      <c r="O7" s="15">
        <f t="shared" si="0"/>
        <v>1188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8" t="s">
        <v>556</v>
      </c>
      <c r="X7" s="8" t="s">
        <v>52</v>
      </c>
      <c r="Y7" s="2" t="s">
        <v>52</v>
      </c>
      <c r="Z7" s="2" t="s">
        <v>52</v>
      </c>
      <c r="AA7" s="16"/>
      <c r="AB7" s="2" t="s">
        <v>52</v>
      </c>
    </row>
    <row r="8" spans="1:28" ht="30" customHeight="1" x14ac:dyDescent="0.3">
      <c r="A8" s="8" t="s">
        <v>367</v>
      </c>
      <c r="B8" s="8" t="s">
        <v>365</v>
      </c>
      <c r="C8" s="8" t="s">
        <v>366</v>
      </c>
      <c r="D8" s="14" t="s">
        <v>296</v>
      </c>
      <c r="E8" s="15">
        <v>6960</v>
      </c>
      <c r="F8" s="8" t="s">
        <v>52</v>
      </c>
      <c r="G8" s="15">
        <v>9143</v>
      </c>
      <c r="H8" s="8" t="s">
        <v>557</v>
      </c>
      <c r="I8" s="15">
        <v>10478</v>
      </c>
      <c r="J8" s="8" t="s">
        <v>558</v>
      </c>
      <c r="K8" s="15">
        <v>10209</v>
      </c>
      <c r="L8" s="8" t="s">
        <v>559</v>
      </c>
      <c r="M8" s="15">
        <v>0</v>
      </c>
      <c r="N8" s="8" t="s">
        <v>52</v>
      </c>
      <c r="O8" s="15">
        <f t="shared" si="0"/>
        <v>6960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8" t="s">
        <v>560</v>
      </c>
      <c r="X8" s="8" t="s">
        <v>52</v>
      </c>
      <c r="Y8" s="2" t="s">
        <v>52</v>
      </c>
      <c r="Z8" s="2" t="s">
        <v>52</v>
      </c>
      <c r="AA8" s="16"/>
      <c r="AB8" s="2" t="s">
        <v>52</v>
      </c>
    </row>
    <row r="9" spans="1:28" ht="30" customHeight="1" x14ac:dyDescent="0.3">
      <c r="A9" s="8" t="s">
        <v>371</v>
      </c>
      <c r="B9" s="8" t="s">
        <v>369</v>
      </c>
      <c r="C9" s="8" t="s">
        <v>370</v>
      </c>
      <c r="D9" s="14" t="s">
        <v>172</v>
      </c>
      <c r="E9" s="15">
        <v>6960</v>
      </c>
      <c r="F9" s="8" t="s">
        <v>52</v>
      </c>
      <c r="G9" s="15">
        <v>9143</v>
      </c>
      <c r="H9" s="8" t="s">
        <v>557</v>
      </c>
      <c r="I9" s="15">
        <v>10478</v>
      </c>
      <c r="J9" s="8" t="s">
        <v>558</v>
      </c>
      <c r="K9" s="15">
        <v>10209</v>
      </c>
      <c r="L9" s="8" t="s">
        <v>559</v>
      </c>
      <c r="M9" s="15">
        <v>0</v>
      </c>
      <c r="N9" s="8" t="s">
        <v>52</v>
      </c>
      <c r="O9" s="15">
        <f t="shared" si="0"/>
        <v>6960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8" t="s">
        <v>561</v>
      </c>
      <c r="X9" s="8" t="s">
        <v>52</v>
      </c>
      <c r="Y9" s="2" t="s">
        <v>52</v>
      </c>
      <c r="Z9" s="2" t="s">
        <v>52</v>
      </c>
      <c r="AA9" s="16"/>
      <c r="AB9" s="2" t="s">
        <v>52</v>
      </c>
    </row>
    <row r="10" spans="1:28" ht="30" customHeight="1" x14ac:dyDescent="0.3">
      <c r="A10" s="8" t="s">
        <v>474</v>
      </c>
      <c r="B10" s="8" t="s">
        <v>58</v>
      </c>
      <c r="C10" s="8" t="s">
        <v>473</v>
      </c>
      <c r="D10" s="14" t="s">
        <v>60</v>
      </c>
      <c r="E10" s="15">
        <v>0</v>
      </c>
      <c r="F10" s="8" t="s">
        <v>52</v>
      </c>
      <c r="G10" s="15">
        <v>115000</v>
      </c>
      <c r="H10" s="8" t="s">
        <v>562</v>
      </c>
      <c r="I10" s="15">
        <v>115000</v>
      </c>
      <c r="J10" s="8" t="s">
        <v>563</v>
      </c>
      <c r="K10" s="15">
        <v>115000</v>
      </c>
      <c r="L10" s="8" t="s">
        <v>564</v>
      </c>
      <c r="M10" s="15">
        <v>0</v>
      </c>
      <c r="N10" s="8" t="s">
        <v>52</v>
      </c>
      <c r="O10" s="15">
        <f t="shared" si="0"/>
        <v>115000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8" t="s">
        <v>565</v>
      </c>
      <c r="X10" s="8" t="s">
        <v>52</v>
      </c>
      <c r="Y10" s="2" t="s">
        <v>52</v>
      </c>
      <c r="Z10" s="2" t="s">
        <v>52</v>
      </c>
      <c r="AA10" s="16"/>
      <c r="AB10" s="2" t="s">
        <v>52</v>
      </c>
    </row>
    <row r="11" spans="1:28" ht="30" customHeight="1" x14ac:dyDescent="0.3">
      <c r="A11" s="8" t="s">
        <v>489</v>
      </c>
      <c r="B11" s="8" t="s">
        <v>487</v>
      </c>
      <c r="C11" s="8" t="s">
        <v>488</v>
      </c>
      <c r="D11" s="14" t="s">
        <v>60</v>
      </c>
      <c r="E11" s="15">
        <v>0</v>
      </c>
      <c r="F11" s="8" t="s">
        <v>52</v>
      </c>
      <c r="G11" s="15">
        <v>1017</v>
      </c>
      <c r="H11" s="8" t="s">
        <v>566</v>
      </c>
      <c r="I11" s="15">
        <v>773</v>
      </c>
      <c r="J11" s="8" t="s">
        <v>567</v>
      </c>
      <c r="K11" s="15">
        <v>1090</v>
      </c>
      <c r="L11" s="8" t="s">
        <v>568</v>
      </c>
      <c r="M11" s="15">
        <v>0</v>
      </c>
      <c r="N11" s="8" t="s">
        <v>52</v>
      </c>
      <c r="O11" s="15">
        <f t="shared" si="0"/>
        <v>773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8" t="s">
        <v>569</v>
      </c>
      <c r="X11" s="8" t="s">
        <v>52</v>
      </c>
      <c r="Y11" s="2" t="s">
        <v>52</v>
      </c>
      <c r="Z11" s="2" t="s">
        <v>52</v>
      </c>
      <c r="AA11" s="16"/>
      <c r="AB11" s="2" t="s">
        <v>52</v>
      </c>
    </row>
    <row r="12" spans="1:28" ht="30" customHeight="1" x14ac:dyDescent="0.3">
      <c r="A12" s="8" t="s">
        <v>395</v>
      </c>
      <c r="B12" s="8" t="s">
        <v>393</v>
      </c>
      <c r="C12" s="8" t="s">
        <v>394</v>
      </c>
      <c r="D12" s="14" t="s">
        <v>60</v>
      </c>
      <c r="E12" s="15">
        <v>0</v>
      </c>
      <c r="F12" s="8" t="s">
        <v>52</v>
      </c>
      <c r="G12" s="15">
        <v>24.97</v>
      </c>
      <c r="H12" s="8" t="s">
        <v>570</v>
      </c>
      <c r="I12" s="15">
        <v>24.2</v>
      </c>
      <c r="J12" s="8" t="s">
        <v>557</v>
      </c>
      <c r="K12" s="15">
        <v>26.9</v>
      </c>
      <c r="L12" s="8" t="s">
        <v>571</v>
      </c>
      <c r="M12" s="15">
        <v>0</v>
      </c>
      <c r="N12" s="8" t="s">
        <v>52</v>
      </c>
      <c r="O12" s="15">
        <f t="shared" si="0"/>
        <v>24.2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8" t="s">
        <v>572</v>
      </c>
      <c r="X12" s="8" t="s">
        <v>52</v>
      </c>
      <c r="Y12" s="2" t="s">
        <v>52</v>
      </c>
      <c r="Z12" s="2" t="s">
        <v>52</v>
      </c>
      <c r="AA12" s="16"/>
      <c r="AB12" s="2" t="s">
        <v>52</v>
      </c>
    </row>
    <row r="13" spans="1:28" ht="30" customHeight="1" x14ac:dyDescent="0.3">
      <c r="A13" s="8" t="s">
        <v>379</v>
      </c>
      <c r="B13" s="8" t="s">
        <v>377</v>
      </c>
      <c r="C13" s="8" t="s">
        <v>378</v>
      </c>
      <c r="D13" s="14" t="s">
        <v>60</v>
      </c>
      <c r="E13" s="15">
        <v>0</v>
      </c>
      <c r="F13" s="8" t="s">
        <v>52</v>
      </c>
      <c r="G13" s="15">
        <v>48.02</v>
      </c>
      <c r="H13" s="8" t="s">
        <v>573</v>
      </c>
      <c r="I13" s="15">
        <v>46.7</v>
      </c>
      <c r="J13" s="8" t="s">
        <v>574</v>
      </c>
      <c r="K13" s="15">
        <v>46.3</v>
      </c>
      <c r="L13" s="8" t="s">
        <v>575</v>
      </c>
      <c r="M13" s="15">
        <v>0</v>
      </c>
      <c r="N13" s="8" t="s">
        <v>52</v>
      </c>
      <c r="O13" s="15">
        <f t="shared" si="0"/>
        <v>46.3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8" t="s">
        <v>576</v>
      </c>
      <c r="X13" s="8" t="s">
        <v>52</v>
      </c>
      <c r="Y13" s="2" t="s">
        <v>52</v>
      </c>
      <c r="Z13" s="2" t="s">
        <v>52</v>
      </c>
      <c r="AA13" s="16"/>
      <c r="AB13" s="2" t="s">
        <v>52</v>
      </c>
    </row>
    <row r="14" spans="1:28" ht="30" customHeight="1" x14ac:dyDescent="0.3">
      <c r="A14" s="8" t="s">
        <v>403</v>
      </c>
      <c r="B14" s="8" t="s">
        <v>401</v>
      </c>
      <c r="C14" s="8" t="s">
        <v>402</v>
      </c>
      <c r="D14" s="14" t="s">
        <v>60</v>
      </c>
      <c r="E14" s="15">
        <v>0</v>
      </c>
      <c r="F14" s="8" t="s">
        <v>52</v>
      </c>
      <c r="G14" s="15">
        <v>0</v>
      </c>
      <c r="H14" s="8" t="s">
        <v>52</v>
      </c>
      <c r="I14" s="15">
        <v>274</v>
      </c>
      <c r="J14" s="8" t="s">
        <v>577</v>
      </c>
      <c r="K14" s="15">
        <v>0</v>
      </c>
      <c r="L14" s="8" t="s">
        <v>52</v>
      </c>
      <c r="M14" s="15">
        <v>274</v>
      </c>
      <c r="N14" s="8" t="s">
        <v>578</v>
      </c>
      <c r="O14" s="15">
        <f t="shared" si="0"/>
        <v>274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8" t="s">
        <v>579</v>
      </c>
      <c r="X14" s="8" t="s">
        <v>52</v>
      </c>
      <c r="Y14" s="2" t="s">
        <v>52</v>
      </c>
      <c r="Z14" s="2" t="s">
        <v>52</v>
      </c>
      <c r="AA14" s="16"/>
      <c r="AB14" s="2" t="s">
        <v>52</v>
      </c>
    </row>
    <row r="15" spans="1:28" ht="30" customHeight="1" x14ac:dyDescent="0.3">
      <c r="A15" s="8" t="s">
        <v>485</v>
      </c>
      <c r="B15" s="8" t="s">
        <v>483</v>
      </c>
      <c r="C15" s="8" t="s">
        <v>484</v>
      </c>
      <c r="D15" s="14" t="s">
        <v>60</v>
      </c>
      <c r="E15" s="15">
        <v>490</v>
      </c>
      <c r="F15" s="8" t="s">
        <v>52</v>
      </c>
      <c r="G15" s="15">
        <v>580</v>
      </c>
      <c r="H15" s="8" t="s">
        <v>580</v>
      </c>
      <c r="I15" s="15">
        <v>580</v>
      </c>
      <c r="J15" s="8" t="s">
        <v>581</v>
      </c>
      <c r="K15" s="15">
        <v>600</v>
      </c>
      <c r="L15" s="8" t="s">
        <v>582</v>
      </c>
      <c r="M15" s="15">
        <v>0</v>
      </c>
      <c r="N15" s="8" t="s">
        <v>52</v>
      </c>
      <c r="O15" s="15">
        <f t="shared" si="0"/>
        <v>490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8" t="s">
        <v>583</v>
      </c>
      <c r="X15" s="8" t="s">
        <v>52</v>
      </c>
      <c r="Y15" s="2" t="s">
        <v>52</v>
      </c>
      <c r="Z15" s="2" t="s">
        <v>52</v>
      </c>
      <c r="AA15" s="16"/>
      <c r="AB15" s="2" t="s">
        <v>52</v>
      </c>
    </row>
    <row r="16" spans="1:28" ht="30" customHeight="1" x14ac:dyDescent="0.3">
      <c r="A16" s="8" t="s">
        <v>494</v>
      </c>
      <c r="B16" s="8" t="s">
        <v>483</v>
      </c>
      <c r="C16" s="8" t="s">
        <v>493</v>
      </c>
      <c r="D16" s="14" t="s">
        <v>60</v>
      </c>
      <c r="E16" s="15">
        <v>430</v>
      </c>
      <c r="F16" s="8" t="s">
        <v>52</v>
      </c>
      <c r="G16" s="15">
        <v>500</v>
      </c>
      <c r="H16" s="8" t="s">
        <v>580</v>
      </c>
      <c r="I16" s="15">
        <v>500</v>
      </c>
      <c r="J16" s="8" t="s">
        <v>581</v>
      </c>
      <c r="K16" s="15">
        <v>510</v>
      </c>
      <c r="L16" s="8" t="s">
        <v>582</v>
      </c>
      <c r="M16" s="15">
        <v>0</v>
      </c>
      <c r="N16" s="8" t="s">
        <v>52</v>
      </c>
      <c r="O16" s="15">
        <f t="shared" si="0"/>
        <v>430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8" t="s">
        <v>584</v>
      </c>
      <c r="X16" s="8" t="s">
        <v>52</v>
      </c>
      <c r="Y16" s="2" t="s">
        <v>52</v>
      </c>
      <c r="Z16" s="2" t="s">
        <v>52</v>
      </c>
      <c r="AA16" s="16"/>
      <c r="AB16" s="2" t="s">
        <v>52</v>
      </c>
    </row>
    <row r="17" spans="1:28" ht="30" customHeight="1" x14ac:dyDescent="0.3">
      <c r="A17" s="8" t="s">
        <v>408</v>
      </c>
      <c r="B17" s="8" t="s">
        <v>405</v>
      </c>
      <c r="C17" s="8" t="s">
        <v>406</v>
      </c>
      <c r="D17" s="14" t="s">
        <v>407</v>
      </c>
      <c r="E17" s="15">
        <v>0</v>
      </c>
      <c r="F17" s="8" t="s">
        <v>52</v>
      </c>
      <c r="G17" s="15">
        <v>0</v>
      </c>
      <c r="H17" s="8" t="s">
        <v>52</v>
      </c>
      <c r="I17" s="15">
        <v>5000</v>
      </c>
      <c r="J17" s="8" t="s">
        <v>585</v>
      </c>
      <c r="K17" s="15">
        <v>5000</v>
      </c>
      <c r="L17" s="8" t="s">
        <v>586</v>
      </c>
      <c r="M17" s="15">
        <v>0</v>
      </c>
      <c r="N17" s="8" t="s">
        <v>52</v>
      </c>
      <c r="O17" s="15">
        <f t="shared" si="0"/>
        <v>5000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8" t="s">
        <v>587</v>
      </c>
      <c r="X17" s="8" t="s">
        <v>52</v>
      </c>
      <c r="Y17" s="2" t="s">
        <v>52</v>
      </c>
      <c r="Z17" s="2" t="s">
        <v>52</v>
      </c>
      <c r="AA17" s="16"/>
      <c r="AB17" s="2" t="s">
        <v>52</v>
      </c>
    </row>
    <row r="18" spans="1:28" ht="30" customHeight="1" x14ac:dyDescent="0.3">
      <c r="A18" s="8" t="s">
        <v>399</v>
      </c>
      <c r="B18" s="8" t="s">
        <v>397</v>
      </c>
      <c r="C18" s="8" t="s">
        <v>398</v>
      </c>
      <c r="D18" s="14" t="s">
        <v>72</v>
      </c>
      <c r="E18" s="15">
        <v>0</v>
      </c>
      <c r="F18" s="8" t="s">
        <v>52</v>
      </c>
      <c r="G18" s="15">
        <v>0</v>
      </c>
      <c r="H18" s="8" t="s">
        <v>52</v>
      </c>
      <c r="I18" s="15">
        <v>0</v>
      </c>
      <c r="J18" s="8" t="s">
        <v>52</v>
      </c>
      <c r="K18" s="15">
        <v>440</v>
      </c>
      <c r="L18" s="8" t="s">
        <v>588</v>
      </c>
      <c r="M18" s="15">
        <v>0</v>
      </c>
      <c r="N18" s="8" t="s">
        <v>52</v>
      </c>
      <c r="O18" s="15">
        <f t="shared" si="0"/>
        <v>440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8" t="s">
        <v>589</v>
      </c>
      <c r="X18" s="8" t="s">
        <v>52</v>
      </c>
      <c r="Y18" s="2" t="s">
        <v>52</v>
      </c>
      <c r="Z18" s="2" t="s">
        <v>52</v>
      </c>
      <c r="AA18" s="16"/>
      <c r="AB18" s="2" t="s">
        <v>52</v>
      </c>
    </row>
    <row r="19" spans="1:28" ht="30" customHeight="1" x14ac:dyDescent="0.3">
      <c r="A19" s="8" t="s">
        <v>462</v>
      </c>
      <c r="B19" s="8" t="s">
        <v>459</v>
      </c>
      <c r="C19" s="8" t="s">
        <v>460</v>
      </c>
      <c r="D19" s="14" t="s">
        <v>461</v>
      </c>
      <c r="E19" s="15">
        <v>1658</v>
      </c>
      <c r="F19" s="8" t="s">
        <v>52</v>
      </c>
      <c r="G19" s="15">
        <v>0</v>
      </c>
      <c r="H19" s="8" t="s">
        <v>52</v>
      </c>
      <c r="I19" s="15">
        <v>1279</v>
      </c>
      <c r="J19" s="8" t="s">
        <v>590</v>
      </c>
      <c r="K19" s="15">
        <v>1279</v>
      </c>
      <c r="L19" s="8" t="s">
        <v>588</v>
      </c>
      <c r="M19" s="15">
        <v>0</v>
      </c>
      <c r="N19" s="8" t="s">
        <v>52</v>
      </c>
      <c r="O19" s="15">
        <f t="shared" si="0"/>
        <v>1279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8" t="s">
        <v>591</v>
      </c>
      <c r="X19" s="8" t="s">
        <v>52</v>
      </c>
      <c r="Y19" s="2" t="s">
        <v>52</v>
      </c>
      <c r="Z19" s="2" t="s">
        <v>52</v>
      </c>
      <c r="AA19" s="16"/>
      <c r="AB19" s="2" t="s">
        <v>52</v>
      </c>
    </row>
    <row r="20" spans="1:28" ht="30" customHeight="1" x14ac:dyDescent="0.3">
      <c r="A20" s="8" t="s">
        <v>466</v>
      </c>
      <c r="B20" s="8" t="s">
        <v>464</v>
      </c>
      <c r="C20" s="8" t="s">
        <v>465</v>
      </c>
      <c r="D20" s="14" t="s">
        <v>72</v>
      </c>
      <c r="E20" s="15">
        <v>306</v>
      </c>
      <c r="F20" s="8" t="s">
        <v>52</v>
      </c>
      <c r="G20" s="15">
        <v>0</v>
      </c>
      <c r="H20" s="8" t="s">
        <v>52</v>
      </c>
      <c r="I20" s="15">
        <v>360</v>
      </c>
      <c r="J20" s="8" t="s">
        <v>590</v>
      </c>
      <c r="K20" s="15">
        <v>360</v>
      </c>
      <c r="L20" s="8" t="s">
        <v>588</v>
      </c>
      <c r="M20" s="15">
        <v>0</v>
      </c>
      <c r="N20" s="8" t="s">
        <v>52</v>
      </c>
      <c r="O20" s="15">
        <f t="shared" si="0"/>
        <v>306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8" t="s">
        <v>592</v>
      </c>
      <c r="X20" s="8" t="s">
        <v>52</v>
      </c>
      <c r="Y20" s="2" t="s">
        <v>52</v>
      </c>
      <c r="Z20" s="2" t="s">
        <v>52</v>
      </c>
      <c r="AA20" s="16"/>
      <c r="AB20" s="2" t="s">
        <v>52</v>
      </c>
    </row>
    <row r="21" spans="1:28" ht="30" customHeight="1" x14ac:dyDescent="0.3">
      <c r="A21" s="8" t="s">
        <v>448</v>
      </c>
      <c r="B21" s="8" t="s">
        <v>446</v>
      </c>
      <c r="C21" s="8" t="s">
        <v>447</v>
      </c>
      <c r="D21" s="14" t="s">
        <v>72</v>
      </c>
      <c r="E21" s="15">
        <v>0</v>
      </c>
      <c r="F21" s="8" t="s">
        <v>52</v>
      </c>
      <c r="G21" s="15">
        <v>0</v>
      </c>
      <c r="H21" s="8" t="s">
        <v>52</v>
      </c>
      <c r="I21" s="15">
        <v>90</v>
      </c>
      <c r="J21" s="8" t="s">
        <v>590</v>
      </c>
      <c r="K21" s="15">
        <v>50</v>
      </c>
      <c r="L21" s="8" t="s">
        <v>588</v>
      </c>
      <c r="M21" s="15">
        <v>0</v>
      </c>
      <c r="N21" s="8" t="s">
        <v>52</v>
      </c>
      <c r="O21" s="15">
        <f t="shared" si="0"/>
        <v>50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8" t="s">
        <v>593</v>
      </c>
      <c r="X21" s="8" t="s">
        <v>52</v>
      </c>
      <c r="Y21" s="2" t="s">
        <v>52</v>
      </c>
      <c r="Z21" s="2" t="s">
        <v>52</v>
      </c>
      <c r="AA21" s="16"/>
      <c r="AB21" s="2" t="s">
        <v>52</v>
      </c>
    </row>
    <row r="22" spans="1:28" ht="30" customHeight="1" x14ac:dyDescent="0.3">
      <c r="A22" s="8" t="s">
        <v>506</v>
      </c>
      <c r="B22" s="8" t="s">
        <v>505</v>
      </c>
      <c r="C22" s="8" t="s">
        <v>52</v>
      </c>
      <c r="D22" s="14" t="s">
        <v>360</v>
      </c>
      <c r="E22" s="15">
        <v>0</v>
      </c>
      <c r="F22" s="8" t="s">
        <v>52</v>
      </c>
      <c r="G22" s="15">
        <v>0</v>
      </c>
      <c r="H22" s="8" t="s">
        <v>52</v>
      </c>
      <c r="I22" s="15">
        <v>5000</v>
      </c>
      <c r="J22" s="8" t="s">
        <v>585</v>
      </c>
      <c r="K22" s="15">
        <v>5000</v>
      </c>
      <c r="L22" s="8" t="s">
        <v>586</v>
      </c>
      <c r="M22" s="15">
        <v>0</v>
      </c>
      <c r="N22" s="8" t="s">
        <v>52</v>
      </c>
      <c r="O22" s="15">
        <f t="shared" si="0"/>
        <v>5000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8" t="s">
        <v>594</v>
      </c>
      <c r="X22" s="8" t="s">
        <v>52</v>
      </c>
      <c r="Y22" s="2" t="s">
        <v>52</v>
      </c>
      <c r="Z22" s="2" t="s">
        <v>52</v>
      </c>
      <c r="AA22" s="16"/>
      <c r="AB22" s="2" t="s">
        <v>52</v>
      </c>
    </row>
    <row r="23" spans="1:28" ht="30" customHeight="1" x14ac:dyDescent="0.3">
      <c r="A23" s="8" t="s">
        <v>383</v>
      </c>
      <c r="B23" s="8" t="s">
        <v>381</v>
      </c>
      <c r="C23" s="8" t="s">
        <v>382</v>
      </c>
      <c r="D23" s="14" t="s">
        <v>72</v>
      </c>
      <c r="E23" s="15">
        <v>0</v>
      </c>
      <c r="F23" s="8" t="s">
        <v>52</v>
      </c>
      <c r="G23" s="15">
        <v>0</v>
      </c>
      <c r="H23" s="8" t="s">
        <v>52</v>
      </c>
      <c r="I23" s="15">
        <v>1100</v>
      </c>
      <c r="J23" s="8" t="s">
        <v>595</v>
      </c>
      <c r="K23" s="15">
        <v>0</v>
      </c>
      <c r="L23" s="8" t="s">
        <v>52</v>
      </c>
      <c r="M23" s="15">
        <v>0</v>
      </c>
      <c r="N23" s="8" t="s">
        <v>52</v>
      </c>
      <c r="O23" s="15">
        <f t="shared" si="0"/>
        <v>1100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8" t="s">
        <v>596</v>
      </c>
      <c r="X23" s="8" t="s">
        <v>52</v>
      </c>
      <c r="Y23" s="2" t="s">
        <v>52</v>
      </c>
      <c r="Z23" s="2" t="s">
        <v>52</v>
      </c>
      <c r="AA23" s="16"/>
      <c r="AB23" s="2" t="s">
        <v>52</v>
      </c>
    </row>
    <row r="24" spans="1:28" ht="30" customHeight="1" x14ac:dyDescent="0.3">
      <c r="A24" s="8" t="s">
        <v>456</v>
      </c>
      <c r="B24" s="8" t="s">
        <v>441</v>
      </c>
      <c r="C24" s="8" t="s">
        <v>455</v>
      </c>
      <c r="D24" s="14" t="s">
        <v>72</v>
      </c>
      <c r="E24" s="15">
        <v>1340</v>
      </c>
      <c r="F24" s="8" t="s">
        <v>52</v>
      </c>
      <c r="G24" s="15">
        <v>0</v>
      </c>
      <c r="H24" s="8" t="s">
        <v>52</v>
      </c>
      <c r="I24" s="15">
        <v>0</v>
      </c>
      <c r="J24" s="8" t="s">
        <v>52</v>
      </c>
      <c r="K24" s="15">
        <v>1523</v>
      </c>
      <c r="L24" s="8" t="s">
        <v>597</v>
      </c>
      <c r="M24" s="15">
        <v>1927</v>
      </c>
      <c r="N24" s="8" t="s">
        <v>598</v>
      </c>
      <c r="O24" s="15">
        <f t="shared" si="0"/>
        <v>1340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8" t="s">
        <v>599</v>
      </c>
      <c r="X24" s="8" t="s">
        <v>52</v>
      </c>
      <c r="Y24" s="2" t="s">
        <v>52</v>
      </c>
      <c r="Z24" s="2" t="s">
        <v>52</v>
      </c>
      <c r="AA24" s="16"/>
      <c r="AB24" s="2" t="s">
        <v>52</v>
      </c>
    </row>
    <row r="25" spans="1:28" ht="30" customHeight="1" x14ac:dyDescent="0.3">
      <c r="A25" s="8" t="s">
        <v>443</v>
      </c>
      <c r="B25" s="8" t="s">
        <v>441</v>
      </c>
      <c r="C25" s="8" t="s">
        <v>442</v>
      </c>
      <c r="D25" s="14" t="s">
        <v>72</v>
      </c>
      <c r="E25" s="15">
        <v>219</v>
      </c>
      <c r="F25" s="8" t="s">
        <v>52</v>
      </c>
      <c r="G25" s="15">
        <v>0</v>
      </c>
      <c r="H25" s="8" t="s">
        <v>52</v>
      </c>
      <c r="I25" s="15">
        <v>0</v>
      </c>
      <c r="J25" s="8" t="s">
        <v>52</v>
      </c>
      <c r="K25" s="15">
        <v>249</v>
      </c>
      <c r="L25" s="8" t="s">
        <v>597</v>
      </c>
      <c r="M25" s="15">
        <v>459</v>
      </c>
      <c r="N25" s="8" t="s">
        <v>598</v>
      </c>
      <c r="O25" s="15">
        <f t="shared" si="0"/>
        <v>219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8" t="s">
        <v>600</v>
      </c>
      <c r="X25" s="8" t="s">
        <v>52</v>
      </c>
      <c r="Y25" s="2" t="s">
        <v>52</v>
      </c>
      <c r="Z25" s="2" t="s">
        <v>52</v>
      </c>
      <c r="AA25" s="16"/>
      <c r="AB25" s="2" t="s">
        <v>52</v>
      </c>
    </row>
    <row r="26" spans="1:28" ht="30" customHeight="1" x14ac:dyDescent="0.3">
      <c r="A26" s="8" t="s">
        <v>387</v>
      </c>
      <c r="B26" s="8" t="s">
        <v>385</v>
      </c>
      <c r="C26" s="8" t="s">
        <v>386</v>
      </c>
      <c r="D26" s="14" t="s">
        <v>72</v>
      </c>
      <c r="E26" s="15">
        <v>0</v>
      </c>
      <c r="F26" s="8" t="s">
        <v>52</v>
      </c>
      <c r="G26" s="15">
        <v>1265</v>
      </c>
      <c r="H26" s="8" t="s">
        <v>601</v>
      </c>
      <c r="I26" s="15">
        <v>1265</v>
      </c>
      <c r="J26" s="8" t="s">
        <v>595</v>
      </c>
      <c r="K26" s="15">
        <v>0</v>
      </c>
      <c r="L26" s="8" t="s">
        <v>52</v>
      </c>
      <c r="M26" s="15">
        <v>0</v>
      </c>
      <c r="N26" s="8" t="s">
        <v>52</v>
      </c>
      <c r="O26" s="15">
        <f t="shared" si="0"/>
        <v>1265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8" t="s">
        <v>602</v>
      </c>
      <c r="X26" s="8" t="s">
        <v>52</v>
      </c>
      <c r="Y26" s="2" t="s">
        <v>52</v>
      </c>
      <c r="Z26" s="2" t="s">
        <v>52</v>
      </c>
      <c r="AA26" s="16"/>
      <c r="AB26" s="2" t="s">
        <v>52</v>
      </c>
    </row>
    <row r="27" spans="1:28" ht="30" customHeight="1" x14ac:dyDescent="0.3">
      <c r="A27" s="8" t="s">
        <v>391</v>
      </c>
      <c r="B27" s="8" t="s">
        <v>389</v>
      </c>
      <c r="C27" s="8" t="s">
        <v>390</v>
      </c>
      <c r="D27" s="14" t="s">
        <v>72</v>
      </c>
      <c r="E27" s="15">
        <v>0</v>
      </c>
      <c r="F27" s="8" t="s">
        <v>52</v>
      </c>
      <c r="G27" s="15">
        <v>870</v>
      </c>
      <c r="H27" s="8" t="s">
        <v>601</v>
      </c>
      <c r="I27" s="15">
        <v>0</v>
      </c>
      <c r="J27" s="8" t="s">
        <v>52</v>
      </c>
      <c r="K27" s="15">
        <v>0</v>
      </c>
      <c r="L27" s="8" t="s">
        <v>52</v>
      </c>
      <c r="M27" s="15">
        <v>0</v>
      </c>
      <c r="N27" s="8" t="s">
        <v>52</v>
      </c>
      <c r="O27" s="15">
        <f t="shared" si="0"/>
        <v>870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8" t="s">
        <v>603</v>
      </c>
      <c r="X27" s="8" t="s">
        <v>52</v>
      </c>
      <c r="Y27" s="2" t="s">
        <v>52</v>
      </c>
      <c r="Z27" s="2" t="s">
        <v>52</v>
      </c>
      <c r="AA27" s="16"/>
      <c r="AB27" s="2" t="s">
        <v>52</v>
      </c>
    </row>
    <row r="28" spans="1:28" ht="30" customHeight="1" x14ac:dyDescent="0.3">
      <c r="A28" s="8" t="s">
        <v>412</v>
      </c>
      <c r="B28" s="8" t="s">
        <v>410</v>
      </c>
      <c r="C28" s="8" t="s">
        <v>411</v>
      </c>
      <c r="D28" s="14" t="s">
        <v>72</v>
      </c>
      <c r="E28" s="15">
        <v>0</v>
      </c>
      <c r="F28" s="8" t="s">
        <v>52</v>
      </c>
      <c r="G28" s="15">
        <v>0</v>
      </c>
      <c r="H28" s="8" t="s">
        <v>52</v>
      </c>
      <c r="I28" s="15">
        <v>1400</v>
      </c>
      <c r="J28" s="8" t="s">
        <v>595</v>
      </c>
      <c r="K28" s="15">
        <v>0</v>
      </c>
      <c r="L28" s="8" t="s">
        <v>52</v>
      </c>
      <c r="M28" s="15">
        <v>0</v>
      </c>
      <c r="N28" s="8" t="s">
        <v>52</v>
      </c>
      <c r="O28" s="15">
        <f t="shared" si="0"/>
        <v>1400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8" t="s">
        <v>604</v>
      </c>
      <c r="X28" s="8" t="s">
        <v>52</v>
      </c>
      <c r="Y28" s="2" t="s">
        <v>52</v>
      </c>
      <c r="Z28" s="2" t="s">
        <v>52</v>
      </c>
      <c r="AA28" s="16"/>
      <c r="AB28" s="2" t="s">
        <v>52</v>
      </c>
    </row>
    <row r="29" spans="1:28" ht="30" customHeight="1" x14ac:dyDescent="0.3">
      <c r="A29" s="8" t="s">
        <v>416</v>
      </c>
      <c r="B29" s="8" t="s">
        <v>414</v>
      </c>
      <c r="C29" s="8" t="s">
        <v>415</v>
      </c>
      <c r="D29" s="14" t="s">
        <v>60</v>
      </c>
      <c r="E29" s="15">
        <v>0</v>
      </c>
      <c r="F29" s="8" t="s">
        <v>52</v>
      </c>
      <c r="G29" s="15">
        <v>7</v>
      </c>
      <c r="H29" s="8" t="s">
        <v>570</v>
      </c>
      <c r="I29" s="15">
        <v>7</v>
      </c>
      <c r="J29" s="8" t="s">
        <v>605</v>
      </c>
      <c r="K29" s="15">
        <v>0</v>
      </c>
      <c r="L29" s="8" t="s">
        <v>52</v>
      </c>
      <c r="M29" s="15">
        <v>0</v>
      </c>
      <c r="N29" s="8" t="s">
        <v>52</v>
      </c>
      <c r="O29" s="15">
        <f t="shared" si="0"/>
        <v>7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8" t="s">
        <v>606</v>
      </c>
      <c r="X29" s="8" t="s">
        <v>52</v>
      </c>
      <c r="Y29" s="2" t="s">
        <v>52</v>
      </c>
      <c r="Z29" s="2" t="s">
        <v>52</v>
      </c>
      <c r="AA29" s="16"/>
      <c r="AB29" s="2" t="s">
        <v>52</v>
      </c>
    </row>
    <row r="30" spans="1:28" ht="30" customHeight="1" x14ac:dyDescent="0.3">
      <c r="A30" s="8" t="s">
        <v>375</v>
      </c>
      <c r="B30" s="8" t="s">
        <v>373</v>
      </c>
      <c r="C30" s="8" t="s">
        <v>374</v>
      </c>
      <c r="D30" s="14" t="s">
        <v>60</v>
      </c>
      <c r="E30" s="15">
        <v>0</v>
      </c>
      <c r="F30" s="8" t="s">
        <v>52</v>
      </c>
      <c r="G30" s="15">
        <v>0</v>
      </c>
      <c r="H30" s="8" t="s">
        <v>52</v>
      </c>
      <c r="I30" s="15">
        <v>280</v>
      </c>
      <c r="J30" s="8" t="s">
        <v>595</v>
      </c>
      <c r="K30" s="15">
        <v>0</v>
      </c>
      <c r="L30" s="8" t="s">
        <v>52</v>
      </c>
      <c r="M30" s="15">
        <v>0</v>
      </c>
      <c r="N30" s="8" t="s">
        <v>52</v>
      </c>
      <c r="O30" s="15">
        <f t="shared" si="0"/>
        <v>280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8" t="s">
        <v>607</v>
      </c>
      <c r="X30" s="8" t="s">
        <v>52</v>
      </c>
      <c r="Y30" s="2" t="s">
        <v>52</v>
      </c>
      <c r="Z30" s="2" t="s">
        <v>52</v>
      </c>
      <c r="AA30" s="16"/>
      <c r="AB30" s="2" t="s">
        <v>52</v>
      </c>
    </row>
    <row r="31" spans="1:28" ht="30" customHeight="1" x14ac:dyDescent="0.3">
      <c r="A31" s="8" t="s">
        <v>502</v>
      </c>
      <c r="B31" s="8" t="s">
        <v>500</v>
      </c>
      <c r="C31" s="8" t="s">
        <v>501</v>
      </c>
      <c r="D31" s="14" t="s">
        <v>72</v>
      </c>
      <c r="E31" s="15">
        <v>3060</v>
      </c>
      <c r="F31" s="8" t="s">
        <v>52</v>
      </c>
      <c r="G31" s="15">
        <v>3910</v>
      </c>
      <c r="H31" s="8" t="s">
        <v>608</v>
      </c>
      <c r="I31" s="15">
        <v>3432</v>
      </c>
      <c r="J31" s="8" t="s">
        <v>609</v>
      </c>
      <c r="K31" s="15">
        <v>3963</v>
      </c>
      <c r="L31" s="8" t="s">
        <v>610</v>
      </c>
      <c r="M31" s="15">
        <v>0</v>
      </c>
      <c r="N31" s="8" t="s">
        <v>52</v>
      </c>
      <c r="O31" s="15">
        <f t="shared" si="0"/>
        <v>3060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8" t="s">
        <v>611</v>
      </c>
      <c r="X31" s="8" t="s">
        <v>52</v>
      </c>
      <c r="Y31" s="2" t="s">
        <v>52</v>
      </c>
      <c r="Z31" s="2" t="s">
        <v>52</v>
      </c>
      <c r="AA31" s="16"/>
      <c r="AB31" s="2" t="s">
        <v>52</v>
      </c>
    </row>
    <row r="32" spans="1:28" ht="30" customHeight="1" x14ac:dyDescent="0.3">
      <c r="A32" s="8" t="s">
        <v>73</v>
      </c>
      <c r="B32" s="8" t="s">
        <v>70</v>
      </c>
      <c r="C32" s="8" t="s">
        <v>71</v>
      </c>
      <c r="D32" s="14" t="s">
        <v>72</v>
      </c>
      <c r="E32" s="15">
        <v>1520</v>
      </c>
      <c r="F32" s="8" t="s">
        <v>52</v>
      </c>
      <c r="G32" s="15">
        <v>1830</v>
      </c>
      <c r="H32" s="8" t="s">
        <v>595</v>
      </c>
      <c r="I32" s="15">
        <v>2050</v>
      </c>
      <c r="J32" s="8" t="s">
        <v>612</v>
      </c>
      <c r="K32" s="15">
        <v>1700</v>
      </c>
      <c r="L32" s="8" t="s">
        <v>613</v>
      </c>
      <c r="M32" s="15">
        <v>0</v>
      </c>
      <c r="N32" s="8" t="s">
        <v>52</v>
      </c>
      <c r="O32" s="15">
        <f t="shared" si="0"/>
        <v>1520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8" t="s">
        <v>614</v>
      </c>
      <c r="X32" s="8" t="s">
        <v>52</v>
      </c>
      <c r="Y32" s="2" t="s">
        <v>52</v>
      </c>
      <c r="Z32" s="2" t="s">
        <v>52</v>
      </c>
      <c r="AA32" s="16"/>
      <c r="AB32" s="2" t="s">
        <v>52</v>
      </c>
    </row>
    <row r="33" spans="1:28" ht="30" customHeight="1" x14ac:dyDescent="0.3">
      <c r="A33" s="8" t="s">
        <v>137</v>
      </c>
      <c r="B33" s="8" t="s">
        <v>135</v>
      </c>
      <c r="C33" s="8" t="s">
        <v>136</v>
      </c>
      <c r="D33" s="14" t="s">
        <v>72</v>
      </c>
      <c r="E33" s="15">
        <v>0</v>
      </c>
      <c r="F33" s="8" t="s">
        <v>52</v>
      </c>
      <c r="G33" s="15">
        <v>3030</v>
      </c>
      <c r="H33" s="8" t="s">
        <v>615</v>
      </c>
      <c r="I33" s="15">
        <v>3225</v>
      </c>
      <c r="J33" s="8" t="s">
        <v>616</v>
      </c>
      <c r="K33" s="15">
        <v>2957</v>
      </c>
      <c r="L33" s="8" t="s">
        <v>617</v>
      </c>
      <c r="M33" s="15">
        <v>0</v>
      </c>
      <c r="N33" s="8" t="s">
        <v>52</v>
      </c>
      <c r="O33" s="15">
        <f t="shared" si="0"/>
        <v>2957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8" t="s">
        <v>618</v>
      </c>
      <c r="X33" s="8" t="s">
        <v>52</v>
      </c>
      <c r="Y33" s="2" t="s">
        <v>52</v>
      </c>
      <c r="Z33" s="2" t="s">
        <v>52</v>
      </c>
      <c r="AA33" s="16"/>
      <c r="AB33" s="2" t="s">
        <v>52</v>
      </c>
    </row>
    <row r="34" spans="1:28" ht="30" customHeight="1" x14ac:dyDescent="0.3">
      <c r="A34" s="8" t="s">
        <v>92</v>
      </c>
      <c r="B34" s="8" t="s">
        <v>90</v>
      </c>
      <c r="C34" s="8" t="s">
        <v>91</v>
      </c>
      <c r="D34" s="14" t="s">
        <v>60</v>
      </c>
      <c r="E34" s="15">
        <v>1290</v>
      </c>
      <c r="F34" s="8" t="s">
        <v>52</v>
      </c>
      <c r="G34" s="15">
        <v>1614</v>
      </c>
      <c r="H34" s="8" t="s">
        <v>619</v>
      </c>
      <c r="I34" s="15">
        <v>1614</v>
      </c>
      <c r="J34" s="8" t="s">
        <v>620</v>
      </c>
      <c r="K34" s="15">
        <v>1614</v>
      </c>
      <c r="L34" s="8" t="s">
        <v>613</v>
      </c>
      <c r="M34" s="15">
        <v>0</v>
      </c>
      <c r="N34" s="8" t="s">
        <v>52</v>
      </c>
      <c r="O34" s="15">
        <f t="shared" si="0"/>
        <v>1290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8" t="s">
        <v>621</v>
      </c>
      <c r="X34" s="8" t="s">
        <v>52</v>
      </c>
      <c r="Y34" s="2" t="s">
        <v>52</v>
      </c>
      <c r="Z34" s="2" t="s">
        <v>52</v>
      </c>
      <c r="AA34" s="16"/>
      <c r="AB34" s="2" t="s">
        <v>52</v>
      </c>
    </row>
    <row r="35" spans="1:28" ht="30" customHeight="1" x14ac:dyDescent="0.3">
      <c r="A35" s="8" t="s">
        <v>95</v>
      </c>
      <c r="B35" s="8" t="s">
        <v>90</v>
      </c>
      <c r="C35" s="8" t="s">
        <v>94</v>
      </c>
      <c r="D35" s="14" t="s">
        <v>60</v>
      </c>
      <c r="E35" s="15">
        <v>4760</v>
      </c>
      <c r="F35" s="8" t="s">
        <v>52</v>
      </c>
      <c r="G35" s="15">
        <v>5950</v>
      </c>
      <c r="H35" s="8" t="s">
        <v>619</v>
      </c>
      <c r="I35" s="15">
        <v>5950</v>
      </c>
      <c r="J35" s="8" t="s">
        <v>620</v>
      </c>
      <c r="K35" s="15">
        <v>5950</v>
      </c>
      <c r="L35" s="8" t="s">
        <v>613</v>
      </c>
      <c r="M35" s="15">
        <v>0</v>
      </c>
      <c r="N35" s="8" t="s">
        <v>52</v>
      </c>
      <c r="O35" s="15">
        <f t="shared" si="0"/>
        <v>4760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8" t="s">
        <v>622</v>
      </c>
      <c r="X35" s="8" t="s">
        <v>52</v>
      </c>
      <c r="Y35" s="2" t="s">
        <v>52</v>
      </c>
      <c r="Z35" s="2" t="s">
        <v>52</v>
      </c>
      <c r="AA35" s="16"/>
      <c r="AB35" s="2" t="s">
        <v>52</v>
      </c>
    </row>
    <row r="36" spans="1:28" ht="30" customHeight="1" x14ac:dyDescent="0.3">
      <c r="A36" s="8" t="s">
        <v>98</v>
      </c>
      <c r="B36" s="8" t="s">
        <v>90</v>
      </c>
      <c r="C36" s="8" t="s">
        <v>97</v>
      </c>
      <c r="D36" s="14" t="s">
        <v>60</v>
      </c>
      <c r="E36" s="15">
        <v>12880</v>
      </c>
      <c r="F36" s="8" t="s">
        <v>52</v>
      </c>
      <c r="G36" s="15">
        <v>16100</v>
      </c>
      <c r="H36" s="8" t="s">
        <v>619</v>
      </c>
      <c r="I36" s="15">
        <v>16100</v>
      </c>
      <c r="J36" s="8" t="s">
        <v>620</v>
      </c>
      <c r="K36" s="15">
        <v>16100</v>
      </c>
      <c r="L36" s="8" t="s">
        <v>613</v>
      </c>
      <c r="M36" s="15">
        <v>0</v>
      </c>
      <c r="N36" s="8" t="s">
        <v>52</v>
      </c>
      <c r="O36" s="15">
        <f t="shared" si="0"/>
        <v>12880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8" t="s">
        <v>623</v>
      </c>
      <c r="X36" s="8" t="s">
        <v>52</v>
      </c>
      <c r="Y36" s="2" t="s">
        <v>52</v>
      </c>
      <c r="Z36" s="2" t="s">
        <v>52</v>
      </c>
      <c r="AA36" s="16"/>
      <c r="AB36" s="2" t="s">
        <v>52</v>
      </c>
    </row>
    <row r="37" spans="1:28" ht="30" customHeight="1" x14ac:dyDescent="0.3">
      <c r="A37" s="8" t="s">
        <v>104</v>
      </c>
      <c r="B37" s="8" t="s">
        <v>90</v>
      </c>
      <c r="C37" s="8" t="s">
        <v>103</v>
      </c>
      <c r="D37" s="14" t="s">
        <v>60</v>
      </c>
      <c r="E37" s="15">
        <v>3680</v>
      </c>
      <c r="F37" s="8" t="s">
        <v>52</v>
      </c>
      <c r="G37" s="15">
        <v>4600</v>
      </c>
      <c r="H37" s="8" t="s">
        <v>619</v>
      </c>
      <c r="I37" s="15">
        <v>4600</v>
      </c>
      <c r="J37" s="8" t="s">
        <v>620</v>
      </c>
      <c r="K37" s="15">
        <v>4600</v>
      </c>
      <c r="L37" s="8" t="s">
        <v>613</v>
      </c>
      <c r="M37" s="15">
        <v>0</v>
      </c>
      <c r="N37" s="8" t="s">
        <v>52</v>
      </c>
      <c r="O37" s="15">
        <f t="shared" si="0"/>
        <v>3680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8" t="s">
        <v>624</v>
      </c>
      <c r="X37" s="8" t="s">
        <v>52</v>
      </c>
      <c r="Y37" s="2" t="s">
        <v>52</v>
      </c>
      <c r="Z37" s="2" t="s">
        <v>52</v>
      </c>
      <c r="AA37" s="16"/>
      <c r="AB37" s="2" t="s">
        <v>52</v>
      </c>
    </row>
    <row r="38" spans="1:28" ht="30" customHeight="1" x14ac:dyDescent="0.3">
      <c r="A38" s="8" t="s">
        <v>101</v>
      </c>
      <c r="B38" s="8" t="s">
        <v>90</v>
      </c>
      <c r="C38" s="8" t="s">
        <v>100</v>
      </c>
      <c r="D38" s="14" t="s">
        <v>60</v>
      </c>
      <c r="E38" s="15">
        <v>1730</v>
      </c>
      <c r="F38" s="8" t="s">
        <v>52</v>
      </c>
      <c r="G38" s="15">
        <v>2158</v>
      </c>
      <c r="H38" s="8" t="s">
        <v>619</v>
      </c>
      <c r="I38" s="15">
        <v>2158</v>
      </c>
      <c r="J38" s="8" t="s">
        <v>620</v>
      </c>
      <c r="K38" s="15">
        <v>2158</v>
      </c>
      <c r="L38" s="8" t="s">
        <v>613</v>
      </c>
      <c r="M38" s="15">
        <v>0</v>
      </c>
      <c r="N38" s="8" t="s">
        <v>52</v>
      </c>
      <c r="O38" s="15">
        <f t="shared" si="0"/>
        <v>1730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8" t="s">
        <v>625</v>
      </c>
      <c r="X38" s="8" t="s">
        <v>52</v>
      </c>
      <c r="Y38" s="2" t="s">
        <v>52</v>
      </c>
      <c r="Z38" s="2" t="s">
        <v>52</v>
      </c>
      <c r="AA38" s="16"/>
      <c r="AB38" s="2" t="s">
        <v>52</v>
      </c>
    </row>
    <row r="39" spans="1:28" ht="30" customHeight="1" x14ac:dyDescent="0.3">
      <c r="A39" s="8" t="s">
        <v>142</v>
      </c>
      <c r="B39" s="8" t="s">
        <v>140</v>
      </c>
      <c r="C39" s="8" t="s">
        <v>141</v>
      </c>
      <c r="D39" s="14" t="s">
        <v>60</v>
      </c>
      <c r="E39" s="15">
        <v>1530</v>
      </c>
      <c r="F39" s="8" t="s">
        <v>52</v>
      </c>
      <c r="G39" s="15">
        <v>2200</v>
      </c>
      <c r="H39" s="8" t="s">
        <v>626</v>
      </c>
      <c r="I39" s="15">
        <v>2200</v>
      </c>
      <c r="J39" s="8" t="s">
        <v>627</v>
      </c>
      <c r="K39" s="15">
        <v>2204</v>
      </c>
      <c r="L39" s="8" t="s">
        <v>628</v>
      </c>
      <c r="M39" s="15">
        <v>0</v>
      </c>
      <c r="N39" s="8" t="s">
        <v>52</v>
      </c>
      <c r="O39" s="15">
        <f t="shared" si="0"/>
        <v>1530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8" t="s">
        <v>629</v>
      </c>
      <c r="X39" s="8" t="s">
        <v>52</v>
      </c>
      <c r="Y39" s="2" t="s">
        <v>52</v>
      </c>
      <c r="Z39" s="2" t="s">
        <v>52</v>
      </c>
      <c r="AA39" s="16"/>
      <c r="AB39" s="2" t="s">
        <v>52</v>
      </c>
    </row>
    <row r="40" spans="1:28" ht="30" customHeight="1" x14ac:dyDescent="0.3">
      <c r="A40" s="8" t="s">
        <v>145</v>
      </c>
      <c r="B40" s="8" t="s">
        <v>140</v>
      </c>
      <c r="C40" s="8" t="s">
        <v>144</v>
      </c>
      <c r="D40" s="14" t="s">
        <v>60</v>
      </c>
      <c r="E40" s="15">
        <v>1350</v>
      </c>
      <c r="F40" s="8" t="s">
        <v>52</v>
      </c>
      <c r="G40" s="15">
        <v>1950</v>
      </c>
      <c r="H40" s="8" t="s">
        <v>626</v>
      </c>
      <c r="I40" s="15">
        <v>1950</v>
      </c>
      <c r="J40" s="8" t="s">
        <v>627</v>
      </c>
      <c r="K40" s="15">
        <v>1947</v>
      </c>
      <c r="L40" s="8" t="s">
        <v>628</v>
      </c>
      <c r="M40" s="15">
        <v>0</v>
      </c>
      <c r="N40" s="8" t="s">
        <v>52</v>
      </c>
      <c r="O40" s="15">
        <f t="shared" si="0"/>
        <v>1350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8" t="s">
        <v>630</v>
      </c>
      <c r="X40" s="8" t="s">
        <v>52</v>
      </c>
      <c r="Y40" s="2" t="s">
        <v>52</v>
      </c>
      <c r="Z40" s="2" t="s">
        <v>52</v>
      </c>
      <c r="AA40" s="16"/>
      <c r="AB40" s="2" t="s">
        <v>52</v>
      </c>
    </row>
    <row r="41" spans="1:28" ht="30" customHeight="1" x14ac:dyDescent="0.3">
      <c r="A41" s="8" t="s">
        <v>148</v>
      </c>
      <c r="B41" s="8" t="s">
        <v>140</v>
      </c>
      <c r="C41" s="8" t="s">
        <v>147</v>
      </c>
      <c r="D41" s="14" t="s">
        <v>60</v>
      </c>
      <c r="E41" s="15">
        <v>2430</v>
      </c>
      <c r="F41" s="8" t="s">
        <v>52</v>
      </c>
      <c r="G41" s="15">
        <v>3510</v>
      </c>
      <c r="H41" s="8" t="s">
        <v>626</v>
      </c>
      <c r="I41" s="15">
        <v>3510</v>
      </c>
      <c r="J41" s="8" t="s">
        <v>627</v>
      </c>
      <c r="K41" s="15">
        <v>3511</v>
      </c>
      <c r="L41" s="8" t="s">
        <v>628</v>
      </c>
      <c r="M41" s="15">
        <v>0</v>
      </c>
      <c r="N41" s="8" t="s">
        <v>52</v>
      </c>
      <c r="O41" s="15">
        <f t="shared" si="0"/>
        <v>2430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8" t="s">
        <v>631</v>
      </c>
      <c r="X41" s="8" t="s">
        <v>52</v>
      </c>
      <c r="Y41" s="2" t="s">
        <v>52</v>
      </c>
      <c r="Z41" s="2" t="s">
        <v>52</v>
      </c>
      <c r="AA41" s="16"/>
      <c r="AB41" s="2" t="s">
        <v>52</v>
      </c>
    </row>
    <row r="42" spans="1:28" ht="30" customHeight="1" x14ac:dyDescent="0.3">
      <c r="A42" s="8" t="s">
        <v>151</v>
      </c>
      <c r="B42" s="8" t="s">
        <v>140</v>
      </c>
      <c r="C42" s="8" t="s">
        <v>150</v>
      </c>
      <c r="D42" s="14" t="s">
        <v>60</v>
      </c>
      <c r="E42" s="15">
        <v>602</v>
      </c>
      <c r="F42" s="8" t="s">
        <v>52</v>
      </c>
      <c r="G42" s="15">
        <v>0</v>
      </c>
      <c r="H42" s="8" t="s">
        <v>52</v>
      </c>
      <c r="I42" s="15">
        <v>1440</v>
      </c>
      <c r="J42" s="8" t="s">
        <v>627</v>
      </c>
      <c r="K42" s="15">
        <v>1435</v>
      </c>
      <c r="L42" s="8" t="s">
        <v>628</v>
      </c>
      <c r="M42" s="15">
        <v>0</v>
      </c>
      <c r="N42" s="8" t="s">
        <v>52</v>
      </c>
      <c r="O42" s="15">
        <f t="shared" si="0"/>
        <v>602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8" t="s">
        <v>632</v>
      </c>
      <c r="X42" s="8" t="s">
        <v>52</v>
      </c>
      <c r="Y42" s="2" t="s">
        <v>52</v>
      </c>
      <c r="Z42" s="2" t="s">
        <v>52</v>
      </c>
      <c r="AA42" s="16"/>
      <c r="AB42" s="2" t="s">
        <v>52</v>
      </c>
    </row>
    <row r="43" spans="1:28" ht="30" customHeight="1" x14ac:dyDescent="0.3">
      <c r="A43" s="8" t="s">
        <v>154</v>
      </c>
      <c r="B43" s="8" t="s">
        <v>140</v>
      </c>
      <c r="C43" s="8" t="s">
        <v>153</v>
      </c>
      <c r="D43" s="14" t="s">
        <v>60</v>
      </c>
      <c r="E43" s="15">
        <v>0</v>
      </c>
      <c r="F43" s="8" t="s">
        <v>52</v>
      </c>
      <c r="G43" s="15">
        <v>1300</v>
      </c>
      <c r="H43" s="8" t="s">
        <v>633</v>
      </c>
      <c r="I43" s="15">
        <v>1020</v>
      </c>
      <c r="J43" s="8" t="s">
        <v>634</v>
      </c>
      <c r="K43" s="15">
        <v>0</v>
      </c>
      <c r="L43" s="8" t="s">
        <v>52</v>
      </c>
      <c r="M43" s="15">
        <v>0</v>
      </c>
      <c r="N43" s="8" t="s">
        <v>52</v>
      </c>
      <c r="O43" s="15">
        <f t="shared" si="0"/>
        <v>1020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8" t="s">
        <v>635</v>
      </c>
      <c r="X43" s="8" t="s">
        <v>52</v>
      </c>
      <c r="Y43" s="2" t="s">
        <v>52</v>
      </c>
      <c r="Z43" s="2" t="s">
        <v>52</v>
      </c>
      <c r="AA43" s="16"/>
      <c r="AB43" s="2" t="s">
        <v>52</v>
      </c>
    </row>
    <row r="44" spans="1:28" ht="30" customHeight="1" x14ac:dyDescent="0.3">
      <c r="A44" s="8" t="s">
        <v>341</v>
      </c>
      <c r="B44" s="8" t="s">
        <v>339</v>
      </c>
      <c r="C44" s="8" t="s">
        <v>340</v>
      </c>
      <c r="D44" s="14" t="s">
        <v>202</v>
      </c>
      <c r="E44" s="15">
        <v>0</v>
      </c>
      <c r="F44" s="8" t="s">
        <v>52</v>
      </c>
      <c r="G44" s="15">
        <v>0</v>
      </c>
      <c r="H44" s="8" t="s">
        <v>636</v>
      </c>
      <c r="I44" s="15">
        <v>0</v>
      </c>
      <c r="J44" s="8" t="s">
        <v>52</v>
      </c>
      <c r="K44" s="15">
        <v>0</v>
      </c>
      <c r="L44" s="8" t="s">
        <v>52</v>
      </c>
      <c r="M44" s="15">
        <v>0</v>
      </c>
      <c r="N44" s="8" t="s">
        <v>52</v>
      </c>
      <c r="O44" s="15">
        <v>0</v>
      </c>
      <c r="P44" s="15">
        <v>0</v>
      </c>
      <c r="Q44" s="15">
        <v>0</v>
      </c>
      <c r="R44" s="15">
        <v>2016</v>
      </c>
      <c r="S44" s="15">
        <v>0</v>
      </c>
      <c r="T44" s="15">
        <v>0</v>
      </c>
      <c r="U44" s="15">
        <v>0</v>
      </c>
      <c r="V44" s="15">
        <f>SMALL(Q44:U44,COUNTIF(Q44:U44,0)+1)</f>
        <v>2016</v>
      </c>
      <c r="W44" s="8" t="s">
        <v>637</v>
      </c>
      <c r="X44" s="8" t="s">
        <v>52</v>
      </c>
      <c r="Y44" s="2" t="s">
        <v>52</v>
      </c>
      <c r="Z44" s="2" t="s">
        <v>52</v>
      </c>
      <c r="AA44" s="16"/>
      <c r="AB44" s="2" t="s">
        <v>52</v>
      </c>
    </row>
    <row r="45" spans="1:28" ht="30" customHeight="1" x14ac:dyDescent="0.3">
      <c r="A45" s="8" t="s">
        <v>337</v>
      </c>
      <c r="B45" s="8" t="s">
        <v>335</v>
      </c>
      <c r="C45" s="8" t="s">
        <v>336</v>
      </c>
      <c r="D45" s="14" t="s">
        <v>202</v>
      </c>
      <c r="E45" s="15">
        <v>0</v>
      </c>
      <c r="F45" s="8" t="s">
        <v>52</v>
      </c>
      <c r="G45" s="15">
        <v>0</v>
      </c>
      <c r="H45" s="8" t="s">
        <v>638</v>
      </c>
      <c r="I45" s="15">
        <v>0</v>
      </c>
      <c r="J45" s="8" t="s">
        <v>52</v>
      </c>
      <c r="K45" s="15">
        <v>0</v>
      </c>
      <c r="L45" s="8" t="s">
        <v>52</v>
      </c>
      <c r="M45" s="15">
        <v>0</v>
      </c>
      <c r="N45" s="8" t="s">
        <v>52</v>
      </c>
      <c r="O45" s="15">
        <v>0</v>
      </c>
      <c r="P45" s="15">
        <v>0</v>
      </c>
      <c r="Q45" s="15">
        <v>0</v>
      </c>
      <c r="R45" s="15">
        <v>156569</v>
      </c>
      <c r="S45" s="15">
        <v>0</v>
      </c>
      <c r="T45" s="15">
        <v>0</v>
      </c>
      <c r="U45" s="15">
        <v>0</v>
      </c>
      <c r="V45" s="15">
        <f>SMALL(Q45:U45,COUNTIF(Q45:U45,0)+1)</f>
        <v>156569</v>
      </c>
      <c r="W45" s="8" t="s">
        <v>639</v>
      </c>
      <c r="X45" s="8" t="s">
        <v>52</v>
      </c>
      <c r="Y45" s="2" t="s">
        <v>52</v>
      </c>
      <c r="Z45" s="2" t="s">
        <v>52</v>
      </c>
      <c r="AA45" s="16"/>
      <c r="AB45" s="2" t="s">
        <v>52</v>
      </c>
    </row>
    <row r="46" spans="1:28" ht="30" customHeight="1" x14ac:dyDescent="0.3">
      <c r="A46" s="8" t="s">
        <v>344</v>
      </c>
      <c r="B46" s="8" t="s">
        <v>343</v>
      </c>
      <c r="C46" s="8" t="s">
        <v>340</v>
      </c>
      <c r="D46" s="14" t="s">
        <v>202</v>
      </c>
      <c r="E46" s="15">
        <v>0</v>
      </c>
      <c r="F46" s="8" t="s">
        <v>52</v>
      </c>
      <c r="G46" s="15">
        <v>0</v>
      </c>
      <c r="H46" s="8" t="s">
        <v>636</v>
      </c>
      <c r="I46" s="15">
        <v>0</v>
      </c>
      <c r="J46" s="8" t="s">
        <v>52</v>
      </c>
      <c r="K46" s="15">
        <v>0</v>
      </c>
      <c r="L46" s="8" t="s">
        <v>52</v>
      </c>
      <c r="M46" s="15">
        <v>0</v>
      </c>
      <c r="N46" s="8" t="s">
        <v>52</v>
      </c>
      <c r="O46" s="15">
        <v>0</v>
      </c>
      <c r="P46" s="15">
        <v>0</v>
      </c>
      <c r="Q46" s="15">
        <v>0</v>
      </c>
      <c r="R46" s="15">
        <v>11562</v>
      </c>
      <c r="S46" s="15">
        <v>0</v>
      </c>
      <c r="T46" s="15">
        <v>0</v>
      </c>
      <c r="U46" s="15">
        <v>0</v>
      </c>
      <c r="V46" s="15">
        <f>SMALL(Q46:U46,COUNTIF(Q46:U46,0)+1)</f>
        <v>11562</v>
      </c>
      <c r="W46" s="8" t="s">
        <v>640</v>
      </c>
      <c r="X46" s="8" t="s">
        <v>52</v>
      </c>
      <c r="Y46" s="2" t="s">
        <v>52</v>
      </c>
      <c r="Z46" s="2" t="s">
        <v>52</v>
      </c>
      <c r="AA46" s="16"/>
      <c r="AB46" s="2" t="s">
        <v>52</v>
      </c>
    </row>
    <row r="47" spans="1:28" ht="30" customHeight="1" x14ac:dyDescent="0.3">
      <c r="A47" s="8" t="s">
        <v>124</v>
      </c>
      <c r="B47" s="8" t="s">
        <v>121</v>
      </c>
      <c r="C47" s="8" t="s">
        <v>122</v>
      </c>
      <c r="D47" s="14" t="s">
        <v>123</v>
      </c>
      <c r="E47" s="15">
        <v>0</v>
      </c>
      <c r="F47" s="8" t="s">
        <v>52</v>
      </c>
      <c r="G47" s="15">
        <v>0</v>
      </c>
      <c r="H47" s="8" t="s">
        <v>52</v>
      </c>
      <c r="I47" s="15">
        <v>0</v>
      </c>
      <c r="J47" s="8" t="s">
        <v>52</v>
      </c>
      <c r="K47" s="15">
        <v>0</v>
      </c>
      <c r="L47" s="8" t="s">
        <v>52</v>
      </c>
      <c r="M47" s="15">
        <v>0</v>
      </c>
      <c r="N47" s="8" t="s">
        <v>52</v>
      </c>
      <c r="O47" s="15">
        <v>0</v>
      </c>
      <c r="P47" s="15">
        <v>144481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8" t="s">
        <v>641</v>
      </c>
      <c r="X47" s="8" t="s">
        <v>52</v>
      </c>
      <c r="Y47" s="2" t="s">
        <v>642</v>
      </c>
      <c r="Z47" s="2" t="s">
        <v>52</v>
      </c>
      <c r="AA47" s="16"/>
      <c r="AB47" s="2" t="s">
        <v>52</v>
      </c>
    </row>
    <row r="48" spans="1:28" ht="30" customHeight="1" x14ac:dyDescent="0.3">
      <c r="A48" s="8" t="s">
        <v>515</v>
      </c>
      <c r="B48" s="8" t="s">
        <v>514</v>
      </c>
      <c r="C48" s="8" t="s">
        <v>122</v>
      </c>
      <c r="D48" s="14" t="s">
        <v>123</v>
      </c>
      <c r="E48" s="15">
        <v>0</v>
      </c>
      <c r="F48" s="8" t="s">
        <v>52</v>
      </c>
      <c r="G48" s="15">
        <v>0</v>
      </c>
      <c r="H48" s="8" t="s">
        <v>52</v>
      </c>
      <c r="I48" s="15">
        <v>0</v>
      </c>
      <c r="J48" s="8" t="s">
        <v>52</v>
      </c>
      <c r="K48" s="15">
        <v>0</v>
      </c>
      <c r="L48" s="8" t="s">
        <v>52</v>
      </c>
      <c r="M48" s="15">
        <v>0</v>
      </c>
      <c r="N48" s="8" t="s">
        <v>52</v>
      </c>
      <c r="O48" s="15">
        <v>0</v>
      </c>
      <c r="P48" s="15">
        <v>174178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8" t="s">
        <v>643</v>
      </c>
      <c r="X48" s="8" t="s">
        <v>52</v>
      </c>
      <c r="Y48" s="2" t="s">
        <v>642</v>
      </c>
      <c r="Z48" s="2" t="s">
        <v>52</v>
      </c>
      <c r="AA48" s="16"/>
      <c r="AB48" s="2" t="s">
        <v>52</v>
      </c>
    </row>
    <row r="49" spans="1:28" ht="30" customHeight="1" x14ac:dyDescent="0.3">
      <c r="A49" s="8" t="s">
        <v>127</v>
      </c>
      <c r="B49" s="8" t="s">
        <v>126</v>
      </c>
      <c r="C49" s="8" t="s">
        <v>122</v>
      </c>
      <c r="D49" s="14" t="s">
        <v>123</v>
      </c>
      <c r="E49" s="15">
        <v>0</v>
      </c>
      <c r="F49" s="8" t="s">
        <v>52</v>
      </c>
      <c r="G49" s="15">
        <v>0</v>
      </c>
      <c r="H49" s="8" t="s">
        <v>52</v>
      </c>
      <c r="I49" s="15">
        <v>0</v>
      </c>
      <c r="J49" s="8" t="s">
        <v>52</v>
      </c>
      <c r="K49" s="15">
        <v>0</v>
      </c>
      <c r="L49" s="8" t="s">
        <v>52</v>
      </c>
      <c r="M49" s="15">
        <v>0</v>
      </c>
      <c r="N49" s="8" t="s">
        <v>52</v>
      </c>
      <c r="O49" s="15">
        <v>0</v>
      </c>
      <c r="P49" s="15">
        <v>202212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8" t="s">
        <v>644</v>
      </c>
      <c r="X49" s="8" t="s">
        <v>52</v>
      </c>
      <c r="Y49" s="2" t="s">
        <v>642</v>
      </c>
      <c r="Z49" s="2" t="s">
        <v>52</v>
      </c>
      <c r="AA49" s="16"/>
      <c r="AB49" s="2" t="s">
        <v>52</v>
      </c>
    </row>
    <row r="50" spans="1:28" ht="30" customHeight="1" x14ac:dyDescent="0.3">
      <c r="A50" s="8" t="s">
        <v>477</v>
      </c>
      <c r="B50" s="8" t="s">
        <v>476</v>
      </c>
      <c r="C50" s="8" t="s">
        <v>122</v>
      </c>
      <c r="D50" s="14" t="s">
        <v>123</v>
      </c>
      <c r="E50" s="15">
        <v>0</v>
      </c>
      <c r="F50" s="8" t="s">
        <v>52</v>
      </c>
      <c r="G50" s="15">
        <v>0</v>
      </c>
      <c r="H50" s="8" t="s">
        <v>52</v>
      </c>
      <c r="I50" s="15">
        <v>0</v>
      </c>
      <c r="J50" s="8" t="s">
        <v>52</v>
      </c>
      <c r="K50" s="15">
        <v>0</v>
      </c>
      <c r="L50" s="8" t="s">
        <v>52</v>
      </c>
      <c r="M50" s="15">
        <v>0</v>
      </c>
      <c r="N50" s="8" t="s">
        <v>52</v>
      </c>
      <c r="O50" s="15">
        <v>0</v>
      </c>
      <c r="P50" s="15">
        <v>193759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8" t="s">
        <v>645</v>
      </c>
      <c r="X50" s="8" t="s">
        <v>52</v>
      </c>
      <c r="Y50" s="2" t="s">
        <v>642</v>
      </c>
      <c r="Z50" s="2" t="s">
        <v>52</v>
      </c>
      <c r="AA50" s="16"/>
      <c r="AB50" s="2" t="s">
        <v>52</v>
      </c>
    </row>
    <row r="51" spans="1:28" ht="30" customHeight="1" x14ac:dyDescent="0.3">
      <c r="A51" s="8" t="s">
        <v>432</v>
      </c>
      <c r="B51" s="8" t="s">
        <v>431</v>
      </c>
      <c r="C51" s="8" t="s">
        <v>122</v>
      </c>
      <c r="D51" s="14" t="s">
        <v>123</v>
      </c>
      <c r="E51" s="15">
        <v>0</v>
      </c>
      <c r="F51" s="8" t="s">
        <v>52</v>
      </c>
      <c r="G51" s="15">
        <v>0</v>
      </c>
      <c r="H51" s="8" t="s">
        <v>52</v>
      </c>
      <c r="I51" s="15">
        <v>0</v>
      </c>
      <c r="J51" s="8" t="s">
        <v>52</v>
      </c>
      <c r="K51" s="15">
        <v>0</v>
      </c>
      <c r="L51" s="8" t="s">
        <v>52</v>
      </c>
      <c r="M51" s="15">
        <v>0</v>
      </c>
      <c r="N51" s="8" t="s">
        <v>52</v>
      </c>
      <c r="O51" s="15">
        <v>0</v>
      </c>
      <c r="P51" s="15">
        <v>181078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8" t="s">
        <v>646</v>
      </c>
      <c r="X51" s="8" t="s">
        <v>52</v>
      </c>
      <c r="Y51" s="2" t="s">
        <v>642</v>
      </c>
      <c r="Z51" s="2" t="s">
        <v>52</v>
      </c>
      <c r="AA51" s="16"/>
      <c r="AB51" s="2" t="s">
        <v>52</v>
      </c>
    </row>
    <row r="52" spans="1:28" ht="30" customHeight="1" x14ac:dyDescent="0.3">
      <c r="A52" s="8" t="s">
        <v>197</v>
      </c>
      <c r="B52" s="8" t="s">
        <v>196</v>
      </c>
      <c r="C52" s="8" t="s">
        <v>122</v>
      </c>
      <c r="D52" s="14" t="s">
        <v>123</v>
      </c>
      <c r="E52" s="15">
        <v>0</v>
      </c>
      <c r="F52" s="8" t="s">
        <v>52</v>
      </c>
      <c r="G52" s="15">
        <v>0</v>
      </c>
      <c r="H52" s="8" t="s">
        <v>52</v>
      </c>
      <c r="I52" s="15">
        <v>0</v>
      </c>
      <c r="J52" s="8" t="s">
        <v>52</v>
      </c>
      <c r="K52" s="15">
        <v>0</v>
      </c>
      <c r="L52" s="8" t="s">
        <v>52</v>
      </c>
      <c r="M52" s="15">
        <v>0</v>
      </c>
      <c r="N52" s="8" t="s">
        <v>52</v>
      </c>
      <c r="O52" s="15">
        <v>0</v>
      </c>
      <c r="P52" s="15">
        <v>183071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8" t="s">
        <v>647</v>
      </c>
      <c r="X52" s="8" t="s">
        <v>52</v>
      </c>
      <c r="Y52" s="2" t="s">
        <v>642</v>
      </c>
      <c r="Z52" s="2" t="s">
        <v>52</v>
      </c>
      <c r="AA52" s="16"/>
      <c r="AB52" s="2" t="s">
        <v>52</v>
      </c>
    </row>
    <row r="53" spans="1:28" ht="30" customHeight="1" x14ac:dyDescent="0.3">
      <c r="A53" s="8" t="s">
        <v>213</v>
      </c>
      <c r="B53" s="8" t="s">
        <v>210</v>
      </c>
      <c r="C53" s="8" t="s">
        <v>211</v>
      </c>
      <c r="D53" s="14" t="s">
        <v>212</v>
      </c>
      <c r="E53" s="15">
        <v>9680000</v>
      </c>
      <c r="F53" s="8" t="s">
        <v>52</v>
      </c>
      <c r="G53" s="15">
        <v>0</v>
      </c>
      <c r="H53" s="8" t="s">
        <v>52</v>
      </c>
      <c r="I53" s="15">
        <v>0</v>
      </c>
      <c r="J53" s="8" t="s">
        <v>52</v>
      </c>
      <c r="K53" s="15">
        <v>0</v>
      </c>
      <c r="L53" s="8" t="s">
        <v>52</v>
      </c>
      <c r="M53" s="15">
        <v>0</v>
      </c>
      <c r="N53" s="8" t="s">
        <v>52</v>
      </c>
      <c r="O53" s="15">
        <f t="shared" ref="O53:O82" si="1">SMALL(E53:M53,COUNTIF(E53:M53,0)+1)</f>
        <v>9680000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8" t="s">
        <v>648</v>
      </c>
      <c r="X53" s="8" t="s">
        <v>52</v>
      </c>
      <c r="Y53" s="2" t="s">
        <v>52</v>
      </c>
      <c r="Z53" s="2" t="s">
        <v>52</v>
      </c>
      <c r="AA53" s="16"/>
      <c r="AB53" s="2" t="s">
        <v>52</v>
      </c>
    </row>
    <row r="54" spans="1:28" ht="30" customHeight="1" x14ac:dyDescent="0.3">
      <c r="A54" s="8" t="s">
        <v>216</v>
      </c>
      <c r="B54" s="8" t="s">
        <v>210</v>
      </c>
      <c r="C54" s="8" t="s">
        <v>215</v>
      </c>
      <c r="D54" s="14" t="s">
        <v>212</v>
      </c>
      <c r="E54" s="15">
        <v>14331900</v>
      </c>
      <c r="F54" s="8" t="s">
        <v>52</v>
      </c>
      <c r="G54" s="15">
        <v>0</v>
      </c>
      <c r="H54" s="8" t="s">
        <v>52</v>
      </c>
      <c r="I54" s="15">
        <v>0</v>
      </c>
      <c r="J54" s="8" t="s">
        <v>52</v>
      </c>
      <c r="K54" s="15">
        <v>0</v>
      </c>
      <c r="L54" s="8" t="s">
        <v>52</v>
      </c>
      <c r="M54" s="15">
        <v>0</v>
      </c>
      <c r="N54" s="8" t="s">
        <v>52</v>
      </c>
      <c r="O54" s="15">
        <f t="shared" si="1"/>
        <v>14331900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8" t="s">
        <v>649</v>
      </c>
      <c r="X54" s="8" t="s">
        <v>52</v>
      </c>
      <c r="Y54" s="2" t="s">
        <v>52</v>
      </c>
      <c r="Z54" s="2" t="s">
        <v>52</v>
      </c>
      <c r="AA54" s="16"/>
      <c r="AB54" s="2" t="s">
        <v>52</v>
      </c>
    </row>
    <row r="55" spans="1:28" ht="30" customHeight="1" x14ac:dyDescent="0.3">
      <c r="A55" s="8" t="s">
        <v>220</v>
      </c>
      <c r="B55" s="8" t="s">
        <v>218</v>
      </c>
      <c r="C55" s="8" t="s">
        <v>219</v>
      </c>
      <c r="D55" s="14" t="s">
        <v>212</v>
      </c>
      <c r="E55" s="15">
        <v>400000</v>
      </c>
      <c r="F55" s="8" t="s">
        <v>52</v>
      </c>
      <c r="G55" s="15">
        <v>0</v>
      </c>
      <c r="H55" s="8" t="s">
        <v>52</v>
      </c>
      <c r="I55" s="15">
        <v>0</v>
      </c>
      <c r="J55" s="8" t="s">
        <v>52</v>
      </c>
      <c r="K55" s="15">
        <v>0</v>
      </c>
      <c r="L55" s="8" t="s">
        <v>52</v>
      </c>
      <c r="M55" s="15">
        <v>0</v>
      </c>
      <c r="N55" s="8" t="s">
        <v>52</v>
      </c>
      <c r="O55" s="15">
        <f t="shared" si="1"/>
        <v>400000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8" t="s">
        <v>650</v>
      </c>
      <c r="X55" s="8" t="s">
        <v>52</v>
      </c>
      <c r="Y55" s="2" t="s">
        <v>52</v>
      </c>
      <c r="Z55" s="2" t="s">
        <v>52</v>
      </c>
      <c r="AA55" s="16"/>
      <c r="AB55" s="2" t="s">
        <v>52</v>
      </c>
    </row>
    <row r="56" spans="1:28" ht="30" customHeight="1" x14ac:dyDescent="0.3">
      <c r="A56" s="8" t="s">
        <v>223</v>
      </c>
      <c r="B56" s="8" t="s">
        <v>218</v>
      </c>
      <c r="C56" s="8" t="s">
        <v>222</v>
      </c>
      <c r="D56" s="14" t="s">
        <v>212</v>
      </c>
      <c r="E56" s="15">
        <v>420000</v>
      </c>
      <c r="F56" s="8" t="s">
        <v>52</v>
      </c>
      <c r="G56" s="15">
        <v>0</v>
      </c>
      <c r="H56" s="8" t="s">
        <v>52</v>
      </c>
      <c r="I56" s="15">
        <v>0</v>
      </c>
      <c r="J56" s="8" t="s">
        <v>52</v>
      </c>
      <c r="K56" s="15">
        <v>0</v>
      </c>
      <c r="L56" s="8" t="s">
        <v>52</v>
      </c>
      <c r="M56" s="15">
        <v>0</v>
      </c>
      <c r="N56" s="8" t="s">
        <v>52</v>
      </c>
      <c r="O56" s="15">
        <f t="shared" si="1"/>
        <v>420000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8" t="s">
        <v>651</v>
      </c>
      <c r="X56" s="8" t="s">
        <v>52</v>
      </c>
      <c r="Y56" s="2" t="s">
        <v>52</v>
      </c>
      <c r="Z56" s="2" t="s">
        <v>52</v>
      </c>
      <c r="AA56" s="16"/>
      <c r="AB56" s="2" t="s">
        <v>52</v>
      </c>
    </row>
    <row r="57" spans="1:28" ht="30" customHeight="1" x14ac:dyDescent="0.3">
      <c r="A57" s="8" t="s">
        <v>226</v>
      </c>
      <c r="B57" s="8" t="s">
        <v>218</v>
      </c>
      <c r="C57" s="8" t="s">
        <v>225</v>
      </c>
      <c r="D57" s="14" t="s">
        <v>212</v>
      </c>
      <c r="E57" s="15">
        <v>544000</v>
      </c>
      <c r="F57" s="8" t="s">
        <v>52</v>
      </c>
      <c r="G57" s="15">
        <v>0</v>
      </c>
      <c r="H57" s="8" t="s">
        <v>52</v>
      </c>
      <c r="I57" s="15">
        <v>0</v>
      </c>
      <c r="J57" s="8" t="s">
        <v>52</v>
      </c>
      <c r="K57" s="15">
        <v>0</v>
      </c>
      <c r="L57" s="8" t="s">
        <v>52</v>
      </c>
      <c r="M57" s="15">
        <v>0</v>
      </c>
      <c r="N57" s="8" t="s">
        <v>52</v>
      </c>
      <c r="O57" s="15">
        <f t="shared" si="1"/>
        <v>544000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8" t="s">
        <v>652</v>
      </c>
      <c r="X57" s="8" t="s">
        <v>52</v>
      </c>
      <c r="Y57" s="2" t="s">
        <v>52</v>
      </c>
      <c r="Z57" s="2" t="s">
        <v>52</v>
      </c>
      <c r="AA57" s="16"/>
      <c r="AB57" s="2" t="s">
        <v>52</v>
      </c>
    </row>
    <row r="58" spans="1:28" ht="30" customHeight="1" x14ac:dyDescent="0.3">
      <c r="A58" s="8" t="s">
        <v>230</v>
      </c>
      <c r="B58" s="8" t="s">
        <v>228</v>
      </c>
      <c r="C58" s="8" t="s">
        <v>229</v>
      </c>
      <c r="D58" s="14" t="s">
        <v>212</v>
      </c>
      <c r="E58" s="15">
        <v>657000</v>
      </c>
      <c r="F58" s="8" t="s">
        <v>52</v>
      </c>
      <c r="G58" s="15">
        <v>0</v>
      </c>
      <c r="H58" s="8" t="s">
        <v>52</v>
      </c>
      <c r="I58" s="15">
        <v>0</v>
      </c>
      <c r="J58" s="8" t="s">
        <v>52</v>
      </c>
      <c r="K58" s="15">
        <v>0</v>
      </c>
      <c r="L58" s="8" t="s">
        <v>52</v>
      </c>
      <c r="M58" s="15">
        <v>0</v>
      </c>
      <c r="N58" s="8" t="s">
        <v>52</v>
      </c>
      <c r="O58" s="15">
        <f t="shared" si="1"/>
        <v>657000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8" t="s">
        <v>653</v>
      </c>
      <c r="X58" s="8" t="s">
        <v>52</v>
      </c>
      <c r="Y58" s="2" t="s">
        <v>52</v>
      </c>
      <c r="Z58" s="2" t="s">
        <v>52</v>
      </c>
      <c r="AA58" s="16"/>
      <c r="AB58" s="2" t="s">
        <v>52</v>
      </c>
    </row>
    <row r="59" spans="1:28" ht="30" customHeight="1" x14ac:dyDescent="0.3">
      <c r="A59" s="8" t="s">
        <v>233</v>
      </c>
      <c r="B59" s="8" t="s">
        <v>228</v>
      </c>
      <c r="C59" s="8" t="s">
        <v>232</v>
      </c>
      <c r="D59" s="14" t="s">
        <v>212</v>
      </c>
      <c r="E59" s="15">
        <v>664000</v>
      </c>
      <c r="F59" s="8" t="s">
        <v>52</v>
      </c>
      <c r="G59" s="15">
        <v>0</v>
      </c>
      <c r="H59" s="8" t="s">
        <v>52</v>
      </c>
      <c r="I59" s="15">
        <v>0</v>
      </c>
      <c r="J59" s="8" t="s">
        <v>52</v>
      </c>
      <c r="K59" s="15">
        <v>0</v>
      </c>
      <c r="L59" s="8" t="s">
        <v>52</v>
      </c>
      <c r="M59" s="15">
        <v>0</v>
      </c>
      <c r="N59" s="8" t="s">
        <v>52</v>
      </c>
      <c r="O59" s="15">
        <f t="shared" si="1"/>
        <v>664000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8" t="s">
        <v>654</v>
      </c>
      <c r="X59" s="8" t="s">
        <v>52</v>
      </c>
      <c r="Y59" s="2" t="s">
        <v>52</v>
      </c>
      <c r="Z59" s="2" t="s">
        <v>52</v>
      </c>
      <c r="AA59" s="16"/>
      <c r="AB59" s="2" t="s">
        <v>52</v>
      </c>
    </row>
    <row r="60" spans="1:28" ht="30" customHeight="1" x14ac:dyDescent="0.3">
      <c r="A60" s="8" t="s">
        <v>236</v>
      </c>
      <c r="B60" s="8" t="s">
        <v>228</v>
      </c>
      <c r="C60" s="8" t="s">
        <v>235</v>
      </c>
      <c r="D60" s="14" t="s">
        <v>212</v>
      </c>
      <c r="E60" s="15">
        <v>704000</v>
      </c>
      <c r="F60" s="8" t="s">
        <v>52</v>
      </c>
      <c r="G60" s="15">
        <v>0</v>
      </c>
      <c r="H60" s="8" t="s">
        <v>52</v>
      </c>
      <c r="I60" s="15">
        <v>0</v>
      </c>
      <c r="J60" s="8" t="s">
        <v>52</v>
      </c>
      <c r="K60" s="15">
        <v>0</v>
      </c>
      <c r="L60" s="8" t="s">
        <v>52</v>
      </c>
      <c r="M60" s="15">
        <v>0</v>
      </c>
      <c r="N60" s="8" t="s">
        <v>52</v>
      </c>
      <c r="O60" s="15">
        <f t="shared" si="1"/>
        <v>704000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8" t="s">
        <v>655</v>
      </c>
      <c r="X60" s="8" t="s">
        <v>52</v>
      </c>
      <c r="Y60" s="2" t="s">
        <v>52</v>
      </c>
      <c r="Z60" s="2" t="s">
        <v>52</v>
      </c>
      <c r="AA60" s="16"/>
      <c r="AB60" s="2" t="s">
        <v>52</v>
      </c>
    </row>
    <row r="61" spans="1:28" ht="30" customHeight="1" x14ac:dyDescent="0.3">
      <c r="A61" s="8" t="s">
        <v>239</v>
      </c>
      <c r="B61" s="8" t="s">
        <v>228</v>
      </c>
      <c r="C61" s="8" t="s">
        <v>238</v>
      </c>
      <c r="D61" s="14" t="s">
        <v>212</v>
      </c>
      <c r="E61" s="15">
        <v>729000</v>
      </c>
      <c r="F61" s="8" t="s">
        <v>52</v>
      </c>
      <c r="G61" s="15">
        <v>0</v>
      </c>
      <c r="H61" s="8" t="s">
        <v>52</v>
      </c>
      <c r="I61" s="15">
        <v>0</v>
      </c>
      <c r="J61" s="8" t="s">
        <v>52</v>
      </c>
      <c r="K61" s="15">
        <v>0</v>
      </c>
      <c r="L61" s="8" t="s">
        <v>52</v>
      </c>
      <c r="M61" s="15">
        <v>0</v>
      </c>
      <c r="N61" s="8" t="s">
        <v>52</v>
      </c>
      <c r="O61" s="15">
        <f t="shared" si="1"/>
        <v>729000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8" t="s">
        <v>656</v>
      </c>
      <c r="X61" s="8" t="s">
        <v>52</v>
      </c>
      <c r="Y61" s="2" t="s">
        <v>52</v>
      </c>
      <c r="Z61" s="2" t="s">
        <v>52</v>
      </c>
      <c r="AA61" s="16"/>
      <c r="AB61" s="2" t="s">
        <v>52</v>
      </c>
    </row>
    <row r="62" spans="1:28" ht="30" customHeight="1" x14ac:dyDescent="0.3">
      <c r="A62" s="8" t="s">
        <v>243</v>
      </c>
      <c r="B62" s="8" t="s">
        <v>241</v>
      </c>
      <c r="C62" s="8" t="s">
        <v>242</v>
      </c>
      <c r="D62" s="14" t="s">
        <v>77</v>
      </c>
      <c r="E62" s="15">
        <v>642000</v>
      </c>
      <c r="F62" s="8" t="s">
        <v>52</v>
      </c>
      <c r="G62" s="15">
        <v>0</v>
      </c>
      <c r="H62" s="8" t="s">
        <v>52</v>
      </c>
      <c r="I62" s="15">
        <v>0</v>
      </c>
      <c r="J62" s="8" t="s">
        <v>52</v>
      </c>
      <c r="K62" s="15">
        <v>0</v>
      </c>
      <c r="L62" s="8" t="s">
        <v>52</v>
      </c>
      <c r="M62" s="15">
        <v>0</v>
      </c>
      <c r="N62" s="8" t="s">
        <v>52</v>
      </c>
      <c r="O62" s="15">
        <f t="shared" si="1"/>
        <v>642000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8" t="s">
        <v>657</v>
      </c>
      <c r="X62" s="8" t="s">
        <v>52</v>
      </c>
      <c r="Y62" s="2" t="s">
        <v>52</v>
      </c>
      <c r="Z62" s="2" t="s">
        <v>52</v>
      </c>
      <c r="AA62" s="16"/>
      <c r="AB62" s="2" t="s">
        <v>52</v>
      </c>
    </row>
    <row r="63" spans="1:28" ht="30" customHeight="1" x14ac:dyDescent="0.3">
      <c r="A63" s="8" t="s">
        <v>247</v>
      </c>
      <c r="B63" s="8" t="s">
        <v>241</v>
      </c>
      <c r="C63" s="8" t="s">
        <v>245</v>
      </c>
      <c r="D63" s="14" t="s">
        <v>246</v>
      </c>
      <c r="E63" s="15">
        <v>6480</v>
      </c>
      <c r="F63" s="8" t="s">
        <v>52</v>
      </c>
      <c r="G63" s="15">
        <v>0</v>
      </c>
      <c r="H63" s="8" t="s">
        <v>52</v>
      </c>
      <c r="I63" s="15">
        <v>0</v>
      </c>
      <c r="J63" s="8" t="s">
        <v>52</v>
      </c>
      <c r="K63" s="15">
        <v>0</v>
      </c>
      <c r="L63" s="8" t="s">
        <v>52</v>
      </c>
      <c r="M63" s="15">
        <v>0</v>
      </c>
      <c r="N63" s="8" t="s">
        <v>52</v>
      </c>
      <c r="O63" s="15">
        <f t="shared" si="1"/>
        <v>6480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8" t="s">
        <v>658</v>
      </c>
      <c r="X63" s="8" t="s">
        <v>52</v>
      </c>
      <c r="Y63" s="2" t="s">
        <v>52</v>
      </c>
      <c r="Z63" s="2" t="s">
        <v>52</v>
      </c>
      <c r="AA63" s="16"/>
      <c r="AB63" s="2" t="s">
        <v>52</v>
      </c>
    </row>
    <row r="64" spans="1:28" ht="30" customHeight="1" x14ac:dyDescent="0.3">
      <c r="A64" s="8" t="s">
        <v>250</v>
      </c>
      <c r="B64" s="8" t="s">
        <v>241</v>
      </c>
      <c r="C64" s="8" t="s">
        <v>249</v>
      </c>
      <c r="D64" s="14" t="s">
        <v>246</v>
      </c>
      <c r="E64" s="15">
        <v>7650</v>
      </c>
      <c r="F64" s="8" t="s">
        <v>52</v>
      </c>
      <c r="G64" s="15">
        <v>0</v>
      </c>
      <c r="H64" s="8" t="s">
        <v>52</v>
      </c>
      <c r="I64" s="15">
        <v>0</v>
      </c>
      <c r="J64" s="8" t="s">
        <v>52</v>
      </c>
      <c r="K64" s="15">
        <v>0</v>
      </c>
      <c r="L64" s="8" t="s">
        <v>52</v>
      </c>
      <c r="M64" s="15">
        <v>0</v>
      </c>
      <c r="N64" s="8" t="s">
        <v>52</v>
      </c>
      <c r="O64" s="15">
        <f t="shared" si="1"/>
        <v>7650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8" t="s">
        <v>659</v>
      </c>
      <c r="X64" s="8" t="s">
        <v>52</v>
      </c>
      <c r="Y64" s="2" t="s">
        <v>52</v>
      </c>
      <c r="Z64" s="2" t="s">
        <v>52</v>
      </c>
      <c r="AA64" s="16"/>
      <c r="AB64" s="2" t="s">
        <v>52</v>
      </c>
    </row>
    <row r="65" spans="1:28" ht="30" customHeight="1" x14ac:dyDescent="0.3">
      <c r="A65" s="8" t="s">
        <v>253</v>
      </c>
      <c r="B65" s="8" t="s">
        <v>241</v>
      </c>
      <c r="C65" s="8" t="s">
        <v>252</v>
      </c>
      <c r="D65" s="14" t="s">
        <v>246</v>
      </c>
      <c r="E65" s="15">
        <v>9290</v>
      </c>
      <c r="F65" s="8" t="s">
        <v>52</v>
      </c>
      <c r="G65" s="15">
        <v>0</v>
      </c>
      <c r="H65" s="8" t="s">
        <v>52</v>
      </c>
      <c r="I65" s="15">
        <v>0</v>
      </c>
      <c r="J65" s="8" t="s">
        <v>52</v>
      </c>
      <c r="K65" s="15">
        <v>0</v>
      </c>
      <c r="L65" s="8" t="s">
        <v>52</v>
      </c>
      <c r="M65" s="15">
        <v>0</v>
      </c>
      <c r="N65" s="8" t="s">
        <v>52</v>
      </c>
      <c r="O65" s="15">
        <f t="shared" si="1"/>
        <v>9290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8" t="s">
        <v>660</v>
      </c>
      <c r="X65" s="8" t="s">
        <v>52</v>
      </c>
      <c r="Y65" s="2" t="s">
        <v>52</v>
      </c>
      <c r="Z65" s="2" t="s">
        <v>52</v>
      </c>
      <c r="AA65" s="16"/>
      <c r="AB65" s="2" t="s">
        <v>52</v>
      </c>
    </row>
    <row r="66" spans="1:28" ht="30" customHeight="1" x14ac:dyDescent="0.3">
      <c r="A66" s="8" t="s">
        <v>256</v>
      </c>
      <c r="B66" s="8" t="s">
        <v>241</v>
      </c>
      <c r="C66" s="8" t="s">
        <v>255</v>
      </c>
      <c r="D66" s="14" t="s">
        <v>246</v>
      </c>
      <c r="E66" s="15">
        <v>11310</v>
      </c>
      <c r="F66" s="8" t="s">
        <v>52</v>
      </c>
      <c r="G66" s="15">
        <v>0</v>
      </c>
      <c r="H66" s="8" t="s">
        <v>52</v>
      </c>
      <c r="I66" s="15">
        <v>0</v>
      </c>
      <c r="J66" s="8" t="s">
        <v>52</v>
      </c>
      <c r="K66" s="15">
        <v>0</v>
      </c>
      <c r="L66" s="8" t="s">
        <v>52</v>
      </c>
      <c r="M66" s="15">
        <v>0</v>
      </c>
      <c r="N66" s="8" t="s">
        <v>52</v>
      </c>
      <c r="O66" s="15">
        <f t="shared" si="1"/>
        <v>11310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8" t="s">
        <v>661</v>
      </c>
      <c r="X66" s="8" t="s">
        <v>52</v>
      </c>
      <c r="Y66" s="2" t="s">
        <v>52</v>
      </c>
      <c r="Z66" s="2" t="s">
        <v>52</v>
      </c>
      <c r="AA66" s="16"/>
      <c r="AB66" s="2" t="s">
        <v>52</v>
      </c>
    </row>
    <row r="67" spans="1:28" ht="30" customHeight="1" x14ac:dyDescent="0.3">
      <c r="A67" s="8" t="s">
        <v>259</v>
      </c>
      <c r="B67" s="8" t="s">
        <v>241</v>
      </c>
      <c r="C67" s="8" t="s">
        <v>258</v>
      </c>
      <c r="D67" s="14" t="s">
        <v>246</v>
      </c>
      <c r="E67" s="15">
        <v>12200</v>
      </c>
      <c r="F67" s="8" t="s">
        <v>52</v>
      </c>
      <c r="G67" s="15">
        <v>0</v>
      </c>
      <c r="H67" s="8" t="s">
        <v>52</v>
      </c>
      <c r="I67" s="15">
        <v>0</v>
      </c>
      <c r="J67" s="8" t="s">
        <v>52</v>
      </c>
      <c r="K67" s="15">
        <v>0</v>
      </c>
      <c r="L67" s="8" t="s">
        <v>52</v>
      </c>
      <c r="M67" s="15">
        <v>0</v>
      </c>
      <c r="N67" s="8" t="s">
        <v>52</v>
      </c>
      <c r="O67" s="15">
        <f t="shared" si="1"/>
        <v>12200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8" t="s">
        <v>662</v>
      </c>
      <c r="X67" s="8" t="s">
        <v>52</v>
      </c>
      <c r="Y67" s="2" t="s">
        <v>52</v>
      </c>
      <c r="Z67" s="2" t="s">
        <v>52</v>
      </c>
      <c r="AA67" s="16"/>
      <c r="AB67" s="2" t="s">
        <v>52</v>
      </c>
    </row>
    <row r="68" spans="1:28" ht="30" customHeight="1" x14ac:dyDescent="0.3">
      <c r="A68" s="8" t="s">
        <v>262</v>
      </c>
      <c r="B68" s="8" t="s">
        <v>241</v>
      </c>
      <c r="C68" s="8" t="s">
        <v>261</v>
      </c>
      <c r="D68" s="14" t="s">
        <v>246</v>
      </c>
      <c r="E68" s="15">
        <v>15080</v>
      </c>
      <c r="F68" s="8" t="s">
        <v>52</v>
      </c>
      <c r="G68" s="15">
        <v>0</v>
      </c>
      <c r="H68" s="8" t="s">
        <v>52</v>
      </c>
      <c r="I68" s="15">
        <v>0</v>
      </c>
      <c r="J68" s="8" t="s">
        <v>52</v>
      </c>
      <c r="K68" s="15">
        <v>0</v>
      </c>
      <c r="L68" s="8" t="s">
        <v>52</v>
      </c>
      <c r="M68" s="15">
        <v>0</v>
      </c>
      <c r="N68" s="8" t="s">
        <v>52</v>
      </c>
      <c r="O68" s="15">
        <f t="shared" si="1"/>
        <v>15080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8" t="s">
        <v>663</v>
      </c>
      <c r="X68" s="8" t="s">
        <v>52</v>
      </c>
      <c r="Y68" s="2" t="s">
        <v>52</v>
      </c>
      <c r="Z68" s="2" t="s">
        <v>52</v>
      </c>
      <c r="AA68" s="16"/>
      <c r="AB68" s="2" t="s">
        <v>52</v>
      </c>
    </row>
    <row r="69" spans="1:28" ht="30" customHeight="1" x14ac:dyDescent="0.3">
      <c r="A69" s="8" t="s">
        <v>265</v>
      </c>
      <c r="B69" s="8" t="s">
        <v>241</v>
      </c>
      <c r="C69" s="8" t="s">
        <v>264</v>
      </c>
      <c r="D69" s="14" t="s">
        <v>246</v>
      </c>
      <c r="E69" s="15">
        <v>6720</v>
      </c>
      <c r="F69" s="8" t="s">
        <v>52</v>
      </c>
      <c r="G69" s="15">
        <v>0</v>
      </c>
      <c r="H69" s="8" t="s">
        <v>52</v>
      </c>
      <c r="I69" s="15">
        <v>0</v>
      </c>
      <c r="J69" s="8" t="s">
        <v>52</v>
      </c>
      <c r="K69" s="15">
        <v>0</v>
      </c>
      <c r="L69" s="8" t="s">
        <v>52</v>
      </c>
      <c r="M69" s="15">
        <v>0</v>
      </c>
      <c r="N69" s="8" t="s">
        <v>52</v>
      </c>
      <c r="O69" s="15">
        <f t="shared" si="1"/>
        <v>6720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8" t="s">
        <v>664</v>
      </c>
      <c r="X69" s="8" t="s">
        <v>52</v>
      </c>
      <c r="Y69" s="2" t="s">
        <v>52</v>
      </c>
      <c r="Z69" s="2" t="s">
        <v>52</v>
      </c>
      <c r="AA69" s="16"/>
      <c r="AB69" s="2" t="s">
        <v>52</v>
      </c>
    </row>
    <row r="70" spans="1:28" ht="30" customHeight="1" x14ac:dyDescent="0.3">
      <c r="A70" s="8" t="s">
        <v>268</v>
      </c>
      <c r="B70" s="8" t="s">
        <v>241</v>
      </c>
      <c r="C70" s="8" t="s">
        <v>267</v>
      </c>
      <c r="D70" s="14" t="s">
        <v>246</v>
      </c>
      <c r="E70" s="15">
        <v>6720</v>
      </c>
      <c r="F70" s="8" t="s">
        <v>52</v>
      </c>
      <c r="G70" s="15">
        <v>0</v>
      </c>
      <c r="H70" s="8" t="s">
        <v>52</v>
      </c>
      <c r="I70" s="15">
        <v>0</v>
      </c>
      <c r="J70" s="8" t="s">
        <v>52</v>
      </c>
      <c r="K70" s="15">
        <v>0</v>
      </c>
      <c r="L70" s="8" t="s">
        <v>52</v>
      </c>
      <c r="M70" s="15">
        <v>0</v>
      </c>
      <c r="N70" s="8" t="s">
        <v>52</v>
      </c>
      <c r="O70" s="15">
        <f t="shared" si="1"/>
        <v>6720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8" t="s">
        <v>665</v>
      </c>
      <c r="X70" s="8" t="s">
        <v>52</v>
      </c>
      <c r="Y70" s="2" t="s">
        <v>52</v>
      </c>
      <c r="Z70" s="2" t="s">
        <v>52</v>
      </c>
      <c r="AA70" s="16"/>
      <c r="AB70" s="2" t="s">
        <v>52</v>
      </c>
    </row>
    <row r="71" spans="1:28" ht="30" customHeight="1" x14ac:dyDescent="0.3">
      <c r="A71" s="8" t="s">
        <v>271</v>
      </c>
      <c r="B71" s="8" t="s">
        <v>241</v>
      </c>
      <c r="C71" s="8" t="s">
        <v>270</v>
      </c>
      <c r="D71" s="14" t="s">
        <v>246</v>
      </c>
      <c r="E71" s="15">
        <v>6720</v>
      </c>
      <c r="F71" s="8" t="s">
        <v>52</v>
      </c>
      <c r="G71" s="15">
        <v>0</v>
      </c>
      <c r="H71" s="8" t="s">
        <v>52</v>
      </c>
      <c r="I71" s="15">
        <v>0</v>
      </c>
      <c r="J71" s="8" t="s">
        <v>52</v>
      </c>
      <c r="K71" s="15">
        <v>0</v>
      </c>
      <c r="L71" s="8" t="s">
        <v>52</v>
      </c>
      <c r="M71" s="15">
        <v>0</v>
      </c>
      <c r="N71" s="8" t="s">
        <v>52</v>
      </c>
      <c r="O71" s="15">
        <f t="shared" si="1"/>
        <v>6720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8" t="s">
        <v>666</v>
      </c>
      <c r="X71" s="8" t="s">
        <v>52</v>
      </c>
      <c r="Y71" s="2" t="s">
        <v>52</v>
      </c>
      <c r="Z71" s="2" t="s">
        <v>52</v>
      </c>
      <c r="AA71" s="16"/>
      <c r="AB71" s="2" t="s">
        <v>52</v>
      </c>
    </row>
    <row r="72" spans="1:28" ht="30" customHeight="1" x14ac:dyDescent="0.3">
      <c r="A72" s="8" t="s">
        <v>274</v>
      </c>
      <c r="B72" s="8" t="s">
        <v>241</v>
      </c>
      <c r="C72" s="8" t="s">
        <v>273</v>
      </c>
      <c r="D72" s="14" t="s">
        <v>246</v>
      </c>
      <c r="E72" s="15">
        <v>6480</v>
      </c>
      <c r="F72" s="8" t="s">
        <v>52</v>
      </c>
      <c r="G72" s="15">
        <v>0</v>
      </c>
      <c r="H72" s="8" t="s">
        <v>52</v>
      </c>
      <c r="I72" s="15">
        <v>0</v>
      </c>
      <c r="J72" s="8" t="s">
        <v>52</v>
      </c>
      <c r="K72" s="15">
        <v>0</v>
      </c>
      <c r="L72" s="8" t="s">
        <v>52</v>
      </c>
      <c r="M72" s="15">
        <v>0</v>
      </c>
      <c r="N72" s="8" t="s">
        <v>52</v>
      </c>
      <c r="O72" s="15">
        <f t="shared" si="1"/>
        <v>6480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8" t="s">
        <v>667</v>
      </c>
      <c r="X72" s="8" t="s">
        <v>52</v>
      </c>
      <c r="Y72" s="2" t="s">
        <v>52</v>
      </c>
      <c r="Z72" s="2" t="s">
        <v>52</v>
      </c>
      <c r="AA72" s="16"/>
      <c r="AB72" s="2" t="s">
        <v>52</v>
      </c>
    </row>
    <row r="73" spans="1:28" ht="30" customHeight="1" x14ac:dyDescent="0.3">
      <c r="A73" s="8" t="s">
        <v>278</v>
      </c>
      <c r="B73" s="8" t="s">
        <v>276</v>
      </c>
      <c r="C73" s="8" t="s">
        <v>276</v>
      </c>
      <c r="D73" s="14" t="s">
        <v>277</v>
      </c>
      <c r="E73" s="15">
        <v>48500</v>
      </c>
      <c r="F73" s="8" t="s">
        <v>52</v>
      </c>
      <c r="G73" s="15">
        <v>0</v>
      </c>
      <c r="H73" s="8" t="s">
        <v>52</v>
      </c>
      <c r="I73" s="15">
        <v>0</v>
      </c>
      <c r="J73" s="8" t="s">
        <v>52</v>
      </c>
      <c r="K73" s="15">
        <v>0</v>
      </c>
      <c r="L73" s="8" t="s">
        <v>52</v>
      </c>
      <c r="M73" s="15">
        <v>0</v>
      </c>
      <c r="N73" s="8" t="s">
        <v>52</v>
      </c>
      <c r="O73" s="15">
        <f t="shared" si="1"/>
        <v>48500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8" t="s">
        <v>668</v>
      </c>
      <c r="X73" s="8" t="s">
        <v>52</v>
      </c>
      <c r="Y73" s="2" t="s">
        <v>52</v>
      </c>
      <c r="Z73" s="2" t="s">
        <v>52</v>
      </c>
      <c r="AA73" s="16"/>
      <c r="AB73" s="2" t="s">
        <v>52</v>
      </c>
    </row>
    <row r="74" spans="1:28" ht="30" customHeight="1" x14ac:dyDescent="0.3">
      <c r="A74" s="8" t="s">
        <v>282</v>
      </c>
      <c r="B74" s="8" t="s">
        <v>280</v>
      </c>
      <c r="C74" s="8" t="s">
        <v>281</v>
      </c>
      <c r="D74" s="14" t="s">
        <v>277</v>
      </c>
      <c r="E74" s="15">
        <v>246400</v>
      </c>
      <c r="F74" s="8" t="s">
        <v>52</v>
      </c>
      <c r="G74" s="15">
        <v>0</v>
      </c>
      <c r="H74" s="8" t="s">
        <v>52</v>
      </c>
      <c r="I74" s="15">
        <v>0</v>
      </c>
      <c r="J74" s="8" t="s">
        <v>52</v>
      </c>
      <c r="K74" s="15">
        <v>0</v>
      </c>
      <c r="L74" s="8" t="s">
        <v>52</v>
      </c>
      <c r="M74" s="15">
        <v>0</v>
      </c>
      <c r="N74" s="8" t="s">
        <v>52</v>
      </c>
      <c r="O74" s="15">
        <f t="shared" si="1"/>
        <v>246400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8" t="s">
        <v>669</v>
      </c>
      <c r="X74" s="8" t="s">
        <v>52</v>
      </c>
      <c r="Y74" s="2" t="s">
        <v>52</v>
      </c>
      <c r="Z74" s="2" t="s">
        <v>52</v>
      </c>
      <c r="AA74" s="16"/>
      <c r="AB74" s="2" t="s">
        <v>52</v>
      </c>
    </row>
    <row r="75" spans="1:28" ht="30" customHeight="1" x14ac:dyDescent="0.3">
      <c r="A75" s="8" t="s">
        <v>286</v>
      </c>
      <c r="B75" s="8" t="s">
        <v>284</v>
      </c>
      <c r="C75" s="8" t="s">
        <v>285</v>
      </c>
      <c r="D75" s="14" t="s">
        <v>277</v>
      </c>
      <c r="E75" s="15">
        <v>52100</v>
      </c>
      <c r="F75" s="8" t="s">
        <v>52</v>
      </c>
      <c r="G75" s="15">
        <v>0</v>
      </c>
      <c r="H75" s="8" t="s">
        <v>52</v>
      </c>
      <c r="I75" s="15">
        <v>0</v>
      </c>
      <c r="J75" s="8" t="s">
        <v>52</v>
      </c>
      <c r="K75" s="15">
        <v>0</v>
      </c>
      <c r="L75" s="8" t="s">
        <v>52</v>
      </c>
      <c r="M75" s="15">
        <v>0</v>
      </c>
      <c r="N75" s="8" t="s">
        <v>52</v>
      </c>
      <c r="O75" s="15">
        <f t="shared" si="1"/>
        <v>52100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8" t="s">
        <v>670</v>
      </c>
      <c r="X75" s="8" t="s">
        <v>52</v>
      </c>
      <c r="Y75" s="2" t="s">
        <v>52</v>
      </c>
      <c r="Z75" s="2" t="s">
        <v>52</v>
      </c>
      <c r="AA75" s="16"/>
      <c r="AB75" s="2" t="s">
        <v>52</v>
      </c>
    </row>
    <row r="76" spans="1:28" ht="30" customHeight="1" x14ac:dyDescent="0.3">
      <c r="A76" s="8" t="s">
        <v>289</v>
      </c>
      <c r="B76" s="8" t="s">
        <v>284</v>
      </c>
      <c r="C76" s="8" t="s">
        <v>288</v>
      </c>
      <c r="D76" s="14" t="s">
        <v>277</v>
      </c>
      <c r="E76" s="15">
        <v>98800</v>
      </c>
      <c r="F76" s="8" t="s">
        <v>52</v>
      </c>
      <c r="G76" s="15">
        <v>0</v>
      </c>
      <c r="H76" s="8" t="s">
        <v>52</v>
      </c>
      <c r="I76" s="15">
        <v>0</v>
      </c>
      <c r="J76" s="8" t="s">
        <v>52</v>
      </c>
      <c r="K76" s="15">
        <v>0</v>
      </c>
      <c r="L76" s="8" t="s">
        <v>52</v>
      </c>
      <c r="M76" s="15">
        <v>0</v>
      </c>
      <c r="N76" s="8" t="s">
        <v>52</v>
      </c>
      <c r="O76" s="15">
        <f t="shared" si="1"/>
        <v>98800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8" t="s">
        <v>671</v>
      </c>
      <c r="X76" s="8" t="s">
        <v>52</v>
      </c>
      <c r="Y76" s="2" t="s">
        <v>52</v>
      </c>
      <c r="Z76" s="2" t="s">
        <v>52</v>
      </c>
      <c r="AA76" s="16"/>
      <c r="AB76" s="2" t="s">
        <v>52</v>
      </c>
    </row>
    <row r="77" spans="1:28" ht="30" customHeight="1" x14ac:dyDescent="0.3">
      <c r="A77" s="8" t="s">
        <v>292</v>
      </c>
      <c r="B77" s="8" t="s">
        <v>284</v>
      </c>
      <c r="C77" s="8" t="s">
        <v>291</v>
      </c>
      <c r="D77" s="14" t="s">
        <v>277</v>
      </c>
      <c r="E77" s="15">
        <v>84300</v>
      </c>
      <c r="F77" s="8" t="s">
        <v>52</v>
      </c>
      <c r="G77" s="15">
        <v>0</v>
      </c>
      <c r="H77" s="8" t="s">
        <v>52</v>
      </c>
      <c r="I77" s="15">
        <v>0</v>
      </c>
      <c r="J77" s="8" t="s">
        <v>52</v>
      </c>
      <c r="K77" s="15">
        <v>0</v>
      </c>
      <c r="L77" s="8" t="s">
        <v>52</v>
      </c>
      <c r="M77" s="15">
        <v>0</v>
      </c>
      <c r="N77" s="8" t="s">
        <v>52</v>
      </c>
      <c r="O77" s="15">
        <f t="shared" si="1"/>
        <v>84300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8" t="s">
        <v>672</v>
      </c>
      <c r="X77" s="8" t="s">
        <v>52</v>
      </c>
      <c r="Y77" s="2" t="s">
        <v>52</v>
      </c>
      <c r="Z77" s="2" t="s">
        <v>52</v>
      </c>
      <c r="AA77" s="16"/>
      <c r="AB77" s="2" t="s">
        <v>52</v>
      </c>
    </row>
    <row r="78" spans="1:28" ht="30" customHeight="1" x14ac:dyDescent="0.3">
      <c r="A78" s="8" t="s">
        <v>297</v>
      </c>
      <c r="B78" s="8" t="s">
        <v>294</v>
      </c>
      <c r="C78" s="8" t="s">
        <v>295</v>
      </c>
      <c r="D78" s="14" t="s">
        <v>296</v>
      </c>
      <c r="E78" s="15">
        <v>23070</v>
      </c>
      <c r="F78" s="8" t="s">
        <v>52</v>
      </c>
      <c r="G78" s="15">
        <v>0</v>
      </c>
      <c r="H78" s="8" t="s">
        <v>52</v>
      </c>
      <c r="I78" s="15">
        <v>0</v>
      </c>
      <c r="J78" s="8" t="s">
        <v>52</v>
      </c>
      <c r="K78" s="15">
        <v>0</v>
      </c>
      <c r="L78" s="8" t="s">
        <v>52</v>
      </c>
      <c r="M78" s="15">
        <v>0</v>
      </c>
      <c r="N78" s="8" t="s">
        <v>52</v>
      </c>
      <c r="O78" s="15">
        <f t="shared" si="1"/>
        <v>23070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8" t="s">
        <v>673</v>
      </c>
      <c r="X78" s="8" t="s">
        <v>52</v>
      </c>
      <c r="Y78" s="2" t="s">
        <v>52</v>
      </c>
      <c r="Z78" s="2" t="s">
        <v>52</v>
      </c>
      <c r="AA78" s="16"/>
      <c r="AB78" s="2" t="s">
        <v>52</v>
      </c>
    </row>
    <row r="79" spans="1:28" ht="30" customHeight="1" x14ac:dyDescent="0.3">
      <c r="A79" s="8" t="s">
        <v>301</v>
      </c>
      <c r="B79" s="8" t="s">
        <v>294</v>
      </c>
      <c r="C79" s="8" t="s">
        <v>299</v>
      </c>
      <c r="D79" s="14" t="s">
        <v>300</v>
      </c>
      <c r="E79" s="15">
        <v>45500</v>
      </c>
      <c r="F79" s="8" t="s">
        <v>52</v>
      </c>
      <c r="G79" s="15">
        <v>0</v>
      </c>
      <c r="H79" s="8" t="s">
        <v>52</v>
      </c>
      <c r="I79" s="15">
        <v>0</v>
      </c>
      <c r="J79" s="8" t="s">
        <v>52</v>
      </c>
      <c r="K79" s="15">
        <v>0</v>
      </c>
      <c r="L79" s="8" t="s">
        <v>52</v>
      </c>
      <c r="M79" s="15">
        <v>0</v>
      </c>
      <c r="N79" s="8" t="s">
        <v>52</v>
      </c>
      <c r="O79" s="15">
        <f t="shared" si="1"/>
        <v>45500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8" t="s">
        <v>674</v>
      </c>
      <c r="X79" s="8" t="s">
        <v>52</v>
      </c>
      <c r="Y79" s="2" t="s">
        <v>52</v>
      </c>
      <c r="Z79" s="2" t="s">
        <v>52</v>
      </c>
      <c r="AA79" s="16"/>
      <c r="AB79" s="2" t="s">
        <v>52</v>
      </c>
    </row>
    <row r="80" spans="1:28" ht="30" customHeight="1" x14ac:dyDescent="0.3">
      <c r="A80" s="8" t="s">
        <v>305</v>
      </c>
      <c r="B80" s="8" t="s">
        <v>303</v>
      </c>
      <c r="C80" s="8" t="s">
        <v>304</v>
      </c>
      <c r="D80" s="14" t="s">
        <v>300</v>
      </c>
      <c r="E80" s="15">
        <v>116400</v>
      </c>
      <c r="F80" s="8" t="s">
        <v>52</v>
      </c>
      <c r="G80" s="15">
        <v>0</v>
      </c>
      <c r="H80" s="8" t="s">
        <v>52</v>
      </c>
      <c r="I80" s="15">
        <v>0</v>
      </c>
      <c r="J80" s="8" t="s">
        <v>52</v>
      </c>
      <c r="K80" s="15">
        <v>0</v>
      </c>
      <c r="L80" s="8" t="s">
        <v>52</v>
      </c>
      <c r="M80" s="15">
        <v>0</v>
      </c>
      <c r="N80" s="8" t="s">
        <v>52</v>
      </c>
      <c r="O80" s="15">
        <f t="shared" si="1"/>
        <v>116400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8" t="s">
        <v>675</v>
      </c>
      <c r="X80" s="8" t="s">
        <v>52</v>
      </c>
      <c r="Y80" s="2" t="s">
        <v>52</v>
      </c>
      <c r="Z80" s="2" t="s">
        <v>52</v>
      </c>
      <c r="AA80" s="16"/>
      <c r="AB80" s="2" t="s">
        <v>52</v>
      </c>
    </row>
    <row r="81" spans="1:28" ht="30" customHeight="1" x14ac:dyDescent="0.3">
      <c r="A81" s="8" t="s">
        <v>308</v>
      </c>
      <c r="B81" s="8" t="s">
        <v>241</v>
      </c>
      <c r="C81" s="8" t="s">
        <v>307</v>
      </c>
      <c r="D81" s="14" t="s">
        <v>212</v>
      </c>
      <c r="E81" s="15">
        <v>388000</v>
      </c>
      <c r="F81" s="8" t="s">
        <v>52</v>
      </c>
      <c r="G81" s="15">
        <v>0</v>
      </c>
      <c r="H81" s="8" t="s">
        <v>52</v>
      </c>
      <c r="I81" s="15">
        <v>0</v>
      </c>
      <c r="J81" s="8" t="s">
        <v>52</v>
      </c>
      <c r="K81" s="15">
        <v>0</v>
      </c>
      <c r="L81" s="8" t="s">
        <v>52</v>
      </c>
      <c r="M81" s="15">
        <v>0</v>
      </c>
      <c r="N81" s="8" t="s">
        <v>52</v>
      </c>
      <c r="O81" s="15">
        <f t="shared" si="1"/>
        <v>388000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8" t="s">
        <v>676</v>
      </c>
      <c r="X81" s="8" t="s">
        <v>52</v>
      </c>
      <c r="Y81" s="2" t="s">
        <v>52</v>
      </c>
      <c r="Z81" s="2" t="s">
        <v>52</v>
      </c>
      <c r="AA81" s="16"/>
      <c r="AB81" s="2" t="s">
        <v>52</v>
      </c>
    </row>
    <row r="82" spans="1:28" ht="30" customHeight="1" x14ac:dyDescent="0.3">
      <c r="A82" s="8" t="s">
        <v>312</v>
      </c>
      <c r="B82" s="8" t="s">
        <v>310</v>
      </c>
      <c r="C82" s="8" t="s">
        <v>311</v>
      </c>
      <c r="D82" s="14" t="s">
        <v>77</v>
      </c>
      <c r="E82" s="15">
        <v>0</v>
      </c>
      <c r="F82" s="8" t="s">
        <v>52</v>
      </c>
      <c r="G82" s="15">
        <v>0</v>
      </c>
      <c r="H82" s="8" t="s">
        <v>52</v>
      </c>
      <c r="I82" s="15">
        <v>0</v>
      </c>
      <c r="J82" s="8" t="s">
        <v>52</v>
      </c>
      <c r="K82" s="15">
        <v>0</v>
      </c>
      <c r="L82" s="8" t="s">
        <v>52</v>
      </c>
      <c r="M82" s="15">
        <v>336102</v>
      </c>
      <c r="N82" s="8" t="s">
        <v>52</v>
      </c>
      <c r="O82" s="15">
        <f t="shared" si="1"/>
        <v>336102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8" t="s">
        <v>677</v>
      </c>
      <c r="X82" s="8" t="s">
        <v>52</v>
      </c>
      <c r="Y82" s="2" t="s">
        <v>52</v>
      </c>
      <c r="Z82" s="2" t="s">
        <v>52</v>
      </c>
      <c r="AA82" s="16"/>
      <c r="AB82" s="2" t="s">
        <v>52</v>
      </c>
    </row>
  </sheetData>
  <mergeCells count="15">
    <mergeCell ref="Y3:Y4"/>
    <mergeCell ref="Z3:Z4"/>
    <mergeCell ref="AA3:AA4"/>
    <mergeCell ref="AB3:AB4"/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  <mergeCell ref="X3:X4"/>
  </mergeCells>
  <phoneticPr fontId="1" type="noConversion"/>
  <pageMargins left="0.78740157480314954" right="0" top="0.39370078740157477" bottom="0.39370078740157477" header="0" footer="0"/>
  <pageSetup paperSize="9" scale="4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6.5" x14ac:dyDescent="0.3"/>
  <sheetData>
    <row r="1" spans="1:7" x14ac:dyDescent="0.3">
      <c r="A1" t="s">
        <v>678</v>
      </c>
    </row>
    <row r="2" spans="1:7" x14ac:dyDescent="0.3">
      <c r="A2" s="1" t="s">
        <v>679</v>
      </c>
      <c r="B2" t="s">
        <v>680</v>
      </c>
      <c r="C2" s="1" t="s">
        <v>681</v>
      </c>
    </row>
    <row r="3" spans="1:7" x14ac:dyDescent="0.3">
      <c r="A3" s="1" t="s">
        <v>682</v>
      </c>
      <c r="B3" t="s">
        <v>683</v>
      </c>
    </row>
    <row r="4" spans="1:7" x14ac:dyDescent="0.3">
      <c r="A4" s="1" t="s">
        <v>684</v>
      </c>
      <c r="B4">
        <v>5</v>
      </c>
    </row>
    <row r="5" spans="1:7" x14ac:dyDescent="0.3">
      <c r="A5" s="1" t="s">
        <v>685</v>
      </c>
      <c r="B5">
        <v>5</v>
      </c>
    </row>
    <row r="6" spans="1:7" x14ac:dyDescent="0.3">
      <c r="A6" s="1" t="s">
        <v>686</v>
      </c>
      <c r="B6" t="s">
        <v>687</v>
      </c>
    </row>
    <row r="7" spans="1:7" x14ac:dyDescent="0.3">
      <c r="A7" s="1" t="s">
        <v>688</v>
      </c>
      <c r="B7" t="s">
        <v>680</v>
      </c>
      <c r="C7">
        <v>1</v>
      </c>
    </row>
    <row r="8" spans="1:7" x14ac:dyDescent="0.3">
      <c r="A8" s="1" t="s">
        <v>689</v>
      </c>
      <c r="B8" t="s">
        <v>680</v>
      </c>
      <c r="C8">
        <v>2</v>
      </c>
    </row>
    <row r="9" spans="1:7" x14ac:dyDescent="0.3">
      <c r="A9" s="1" t="s">
        <v>690</v>
      </c>
      <c r="B9" t="s">
        <v>538</v>
      </c>
      <c r="C9" t="s">
        <v>540</v>
      </c>
      <c r="D9" t="s">
        <v>541</v>
      </c>
      <c r="E9" t="s">
        <v>542</v>
      </c>
      <c r="F9" t="s">
        <v>543</v>
      </c>
      <c r="G9" t="s">
        <v>691</v>
      </c>
    </row>
    <row r="10" spans="1:7" x14ac:dyDescent="0.3">
      <c r="A10" s="1" t="s">
        <v>692</v>
      </c>
      <c r="B10">
        <v>1153.3</v>
      </c>
      <c r="C10">
        <v>0</v>
      </c>
      <c r="D10">
        <v>0</v>
      </c>
    </row>
    <row r="11" spans="1:7" x14ac:dyDescent="0.3">
      <c r="A11" s="1" t="s">
        <v>693</v>
      </c>
      <c r="B11" t="s">
        <v>694</v>
      </c>
      <c r="C11">
        <v>3</v>
      </c>
    </row>
    <row r="12" spans="1:7" x14ac:dyDescent="0.3">
      <c r="A12" s="1" t="s">
        <v>695</v>
      </c>
      <c r="B12" t="s">
        <v>694</v>
      </c>
      <c r="C12">
        <v>3</v>
      </c>
    </row>
    <row r="13" spans="1:7" x14ac:dyDescent="0.3">
      <c r="A13" s="1" t="s">
        <v>696</v>
      </c>
      <c r="B13" t="s">
        <v>694</v>
      </c>
      <c r="C13">
        <v>3</v>
      </c>
    </row>
    <row r="14" spans="1:7" x14ac:dyDescent="0.3">
      <c r="A14" s="1" t="s">
        <v>697</v>
      </c>
      <c r="B14" t="s">
        <v>694</v>
      </c>
      <c r="C14">
        <v>3</v>
      </c>
    </row>
    <row r="15" spans="1:7" x14ac:dyDescent="0.3">
      <c r="A15" s="1" t="s">
        <v>698</v>
      </c>
      <c r="B15" t="s">
        <v>699</v>
      </c>
      <c r="C15" t="s">
        <v>700</v>
      </c>
      <c r="D15" t="s">
        <v>700</v>
      </c>
      <c r="E15" t="s">
        <v>700</v>
      </c>
      <c r="F15" t="s">
        <v>700</v>
      </c>
    </row>
    <row r="16" spans="1:7" x14ac:dyDescent="0.3">
      <c r="A16" s="1" t="s">
        <v>701</v>
      </c>
      <c r="B16">
        <v>1.1100000000000001</v>
      </c>
      <c r="C16">
        <v>1.1200000000000001</v>
      </c>
    </row>
    <row r="17" spans="1:13" x14ac:dyDescent="0.3">
      <c r="A17" s="1" t="s">
        <v>702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 x14ac:dyDescent="0.3">
      <c r="A18" s="1" t="s">
        <v>703</v>
      </c>
      <c r="B18">
        <v>1.25</v>
      </c>
      <c r="C18">
        <v>1.071</v>
      </c>
    </row>
    <row r="19" spans="1:13" x14ac:dyDescent="0.3">
      <c r="A19" s="1" t="s">
        <v>704</v>
      </c>
    </row>
    <row r="20" spans="1:13" x14ac:dyDescent="0.3">
      <c r="A20" s="1" t="s">
        <v>705</v>
      </c>
      <c r="B20" s="1" t="s">
        <v>680</v>
      </c>
      <c r="C20">
        <v>1</v>
      </c>
    </row>
    <row r="21" spans="1:13" x14ac:dyDescent="0.3">
      <c r="A21" t="s">
        <v>706</v>
      </c>
      <c r="B21" t="s">
        <v>707</v>
      </c>
      <c r="C21" t="s">
        <v>708</v>
      </c>
    </row>
    <row r="22" spans="1:13" x14ac:dyDescent="0.3">
      <c r="A22">
        <v>1</v>
      </c>
      <c r="B22" s="1" t="s">
        <v>709</v>
      </c>
      <c r="C22" s="1" t="s">
        <v>710</v>
      </c>
    </row>
    <row r="23" spans="1:13" x14ac:dyDescent="0.3">
      <c r="A23">
        <v>2</v>
      </c>
      <c r="B23" s="1" t="s">
        <v>711</v>
      </c>
      <c r="C23" s="1" t="s">
        <v>712</v>
      </c>
    </row>
    <row r="24" spans="1:13" x14ac:dyDescent="0.3">
      <c r="A24">
        <v>3</v>
      </c>
      <c r="B24" s="1" t="s">
        <v>713</v>
      </c>
      <c r="C24" s="1" t="s">
        <v>714</v>
      </c>
    </row>
    <row r="25" spans="1:13" x14ac:dyDescent="0.3">
      <c r="A25">
        <v>4</v>
      </c>
      <c r="B25" s="1" t="s">
        <v>715</v>
      </c>
      <c r="C25" s="1" t="s">
        <v>716</v>
      </c>
    </row>
    <row r="26" spans="1:13" x14ac:dyDescent="0.3">
      <c r="A26">
        <v>5</v>
      </c>
      <c r="B26" s="1" t="s">
        <v>717</v>
      </c>
      <c r="C26" s="1" t="s">
        <v>52</v>
      </c>
    </row>
    <row r="27" spans="1:13" ht="17.649999999999999" x14ac:dyDescent="0.55000000000000004">
      <c r="A27">
        <v>6</v>
      </c>
      <c r="B27" s="1" t="s">
        <v>52</v>
      </c>
      <c r="C27" s="1" t="s">
        <v>52</v>
      </c>
    </row>
    <row r="28" spans="1:13" ht="17.649999999999999" x14ac:dyDescent="0.55000000000000004">
      <c r="A28">
        <v>7</v>
      </c>
      <c r="B28" s="1" t="s">
        <v>718</v>
      </c>
      <c r="C28" s="1" t="s">
        <v>52</v>
      </c>
    </row>
    <row r="29" spans="1:13" ht="17.649999999999999" x14ac:dyDescent="0.55000000000000004">
      <c r="A29">
        <v>8</v>
      </c>
      <c r="B29" s="1" t="s">
        <v>718</v>
      </c>
      <c r="C29" s="1" t="s">
        <v>52</v>
      </c>
    </row>
    <row r="30" spans="1:13" ht="17.649999999999999" x14ac:dyDescent="0.55000000000000004">
      <c r="A30">
        <v>9</v>
      </c>
      <c r="B30" s="1" t="s">
        <v>718</v>
      </c>
      <c r="C30" s="1" t="s">
        <v>52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11</vt:i4>
      </vt:variant>
    </vt:vector>
  </HeadingPairs>
  <TitlesOfParts>
    <vt:vector size="19" baseType="lpstr">
      <vt:lpstr>원가</vt:lpstr>
      <vt:lpstr>공종별집계표</vt:lpstr>
      <vt:lpstr>공종별내역서</vt:lpstr>
      <vt:lpstr>일위대가목록</vt:lpstr>
      <vt:lpstr>일위대가</vt:lpstr>
      <vt:lpstr>단가대비표</vt:lpstr>
      <vt:lpstr> 공사설정 </vt:lpstr>
      <vt:lpstr>Sheet1</vt:lpstr>
      <vt:lpstr>공종별내역서!Print_Area</vt:lpstr>
      <vt:lpstr>공종별집계표!Print_Area</vt:lpstr>
      <vt:lpstr>단가대비표!Print_Area</vt:lpstr>
      <vt:lpstr>원가!Print_Area</vt:lpstr>
      <vt:lpstr>일위대가!Print_Area</vt:lpstr>
      <vt:lpstr>일위대가목록!Print_Area</vt:lpstr>
      <vt:lpstr>공종별내역서!Print_Titles</vt:lpstr>
      <vt:lpstr>공종별집계표!Print_Titles</vt:lpstr>
      <vt:lpstr>단가대비표!Print_Titles</vt:lpstr>
      <vt:lpstr>일위대가!Print_Titles</vt:lpstr>
      <vt:lpstr>일위대가목록!Print_Titles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정의수</cp:lastModifiedBy>
  <dcterms:created xsi:type="dcterms:W3CDTF">2021-10-01T02:35:01Z</dcterms:created>
  <dcterms:modified xsi:type="dcterms:W3CDTF">2021-10-05T22:29:21Z</dcterms:modified>
</cp:coreProperties>
</file>